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40" windowHeight="9465" tabRatio="880" activeTab="3"/>
  </bookViews>
  <sheets>
    <sheet name="12" sheetId="1" r:id="rId1"/>
    <sheet name="13" sheetId="2" r:id="rId2"/>
    <sheet name="14" sheetId="3" r:id="rId3"/>
    <sheet name="15" sheetId="4" r:id="rId4"/>
    <sheet name="16" sheetId="5" r:id="rId5"/>
    <sheet name="17" sheetId="6" r:id="rId6"/>
    <sheet name="18" sheetId="7" r:id="rId7"/>
  </sheets>
  <externalReferences>
    <externalReference r:id="rId10"/>
  </externalReferences>
  <definedNames>
    <definedName name="chuong_phuluc_13" localSheetId="1">'13'!$A$1</definedName>
    <definedName name="chuong_phuluc_13_name" localSheetId="1">'13'!$A$2</definedName>
    <definedName name="chuong_phuluc_14" localSheetId="2">'14'!$A$1</definedName>
    <definedName name="chuong_phuluc_14_name" localSheetId="2">'14'!$A$2</definedName>
    <definedName name="chuong_phuluc_15" localSheetId="3">'15'!$A$1</definedName>
    <definedName name="chuong_phuluc_15_name" localSheetId="3">'15'!$A$2</definedName>
    <definedName name="chuong_phuluc_16" localSheetId="4">'16'!$A$1</definedName>
    <definedName name="chuong_phuluc_16_name" localSheetId="4">'16'!$A$2</definedName>
    <definedName name="chuong_phuluc_17" localSheetId="5">'17'!$A$1</definedName>
    <definedName name="chuong_phuluc_17_name" localSheetId="5">'17'!$A$2</definedName>
    <definedName name="chuong_phuluc_18" localSheetId="6">'18'!$A$1</definedName>
    <definedName name="chuong_phuluc_18_name" localSheetId="6">'18'!$A$2</definedName>
    <definedName name="_xlnm.Print_Titles" localSheetId="1">'13'!$6:$8</definedName>
    <definedName name="_xlnm.Print_Titles" localSheetId="2">'14'!$6:$7</definedName>
    <definedName name="_xlnm.Print_Titles" localSheetId="4">'16'!$7:$9</definedName>
  </definedNames>
  <calcPr fullCalcOnLoad="1"/>
</workbook>
</file>

<file path=xl/sharedStrings.xml><?xml version="1.0" encoding="utf-8"?>
<sst xmlns="http://schemas.openxmlformats.org/spreadsheetml/2006/main" count="438" uniqueCount="251">
  <si>
    <t>STT</t>
  </si>
  <si>
    <t>Nội dung</t>
  </si>
  <si>
    <t>A</t>
  </si>
  <si>
    <t>B</t>
  </si>
  <si>
    <t>-</t>
  </si>
  <si>
    <t>Đơn vị: Triệu đồng</t>
  </si>
  <si>
    <t>Thu nội địa</t>
  </si>
  <si>
    <t>II</t>
  </si>
  <si>
    <t>III</t>
  </si>
  <si>
    <t>IV</t>
  </si>
  <si>
    <t>C</t>
  </si>
  <si>
    <t>I</t>
  </si>
  <si>
    <t>Thu bổ sung có mục tiêu</t>
  </si>
  <si>
    <t>D</t>
  </si>
  <si>
    <t>TỔNG CHI NSĐP</t>
  </si>
  <si>
    <t>Chi thường xuyên</t>
  </si>
  <si>
    <t>Chi trả nợ lãi các khoản do chính quyền địa phương vay</t>
  </si>
  <si>
    <t>Chi tạo nguồn, điều chỉnh tiền lương</t>
  </si>
  <si>
    <t>E</t>
  </si>
  <si>
    <t>G</t>
  </si>
  <si>
    <t>Từ nguồn vay để trả nợ gốc</t>
  </si>
  <si>
    <t>Vay để bù đắp bội chi</t>
  </si>
  <si>
    <t>Vay để trả nợ gốc</t>
  </si>
  <si>
    <t>V</t>
  </si>
  <si>
    <t>Ghi chú: </t>
  </si>
  <si>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</si>
  <si>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Trong đó:</t>
  </si>
  <si>
    <t>So sánh</t>
  </si>
  <si>
    <t>Tuyệt đối</t>
  </si>
  <si>
    <t>Thu NSĐP được hưởng theo phân cấp</t>
  </si>
  <si>
    <t>Thu bổ sung cân đối ngân sách</t>
  </si>
  <si>
    <t>Thu từ quỹ dự trữ tài chính</t>
  </si>
  <si>
    <t>Chi bổ sung quỹ dự trữ tài chính</t>
  </si>
  <si>
    <t>Dự phòng ngân sách</t>
  </si>
  <si>
    <t>Chi các chương trình mục tiêu quốc gia</t>
  </si>
  <si>
    <t>Chi các chương trình mục tiêu, nhiệm vụ</t>
  </si>
  <si>
    <t>Vay để bù đắp bội chi</t>
  </si>
  <si>
    <t>Nội dung</t>
  </si>
  <si>
    <t>Thuế thu nhập cá nhân</t>
  </si>
  <si>
    <t>Thuế bảo vệ môi trường</t>
  </si>
  <si>
    <t>Thu tiền sử dụng đất</t>
  </si>
  <si>
    <t>Thu từ dầu thô</t>
  </si>
  <si>
    <t>Ghi chú:</t>
  </si>
  <si>
    <t>Thu bổ sung từ ngân sách cấp trên</t>
  </si>
  <si>
    <t>Thu kết dư</t>
  </si>
  <si>
    <t>Biểu mẫu số 12</t>
  </si>
  <si>
    <t>Nội dung (1)</t>
  </si>
  <si>
    <t>3=2-1</t>
  </si>
  <si>
    <t>4=2/1</t>
  </si>
  <si>
    <t>Thu NSĐP hưởng 100%</t>
  </si>
  <si>
    <t>Thu NSĐP hưởng từ các khoản thu phân chia</t>
  </si>
  <si>
    <t>Tổng chi cân đối NSĐP</t>
  </si>
  <si>
    <t>Chi đầu tư phát triển</t>
  </si>
  <si>
    <t>Biểu mẫu số 13</t>
  </si>
  <si>
    <t>So sánh (%)</t>
  </si>
  <si>
    <t>Tổng thu NSNN</t>
  </si>
  <si>
    <t>Thu NSĐP</t>
  </si>
  <si>
    <t>5=3/1</t>
  </si>
  <si>
    <t>6=4/2</t>
  </si>
  <si>
    <t>TỔNG THU NSNN</t>
  </si>
  <si>
    <t>Thu từ khu vực DNNN do trung ương quản lý (1)</t>
  </si>
  <si>
    <t>Thu từ khu vực DNNN do địa phương quản lý (2)</t>
  </si>
  <si>
    <t>Thu từ khu vực kinh tế ngoài quốc doanh (4)</t>
  </si>
  <si>
    <t>Thuế BVMT thu từ hàng hóa sản xuất, kinh doanh trong nước</t>
  </si>
  <si>
    <t>Thuế BVMT thu từ hàng hóa nhập khẩu</t>
  </si>
  <si>
    <t>Lệ phí trước bạ</t>
  </si>
  <si>
    <t>Thu phí, lệ phí</t>
  </si>
  <si>
    <t>Phí và lệ phí trung ương</t>
  </si>
  <si>
    <t>Phí và lệ phí xã, phường</t>
  </si>
  <si>
    <t>Thuế sử dụng đất nông nghiệp</t>
  </si>
  <si>
    <t>Thuế sử dụng đất phi nông nghiệp</t>
  </si>
  <si>
    <t>Tiền cho thuê đất, thuê mặt nước</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</si>
  <si>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</si>
  <si>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</si>
  <si>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</si>
  <si>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</si>
  <si>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</si>
  <si>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từ hoạt động xuất, nhập khẩu</t>
  </si>
  <si>
    <t>Thuế GTGT thu từ hàng hóa nhập khẩu</t>
  </si>
  <si>
    <t>Thuế xuất khẩu</t>
  </si>
  <si>
    <t>Thuế nhập khẩu</t>
  </si>
  <si>
    <t>Thuế TTĐB thu từ hàng hóa nhập khẩu</t>
  </si>
  <si>
    <t>Thuế BVMT thu từ hàng hóa nhập khẩu</t>
  </si>
  <si>
    <t>Thu khác</t>
  </si>
  <si>
    <t>Thu viện trợ</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</si>
  <si>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</si>
  <si>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</si>
  <si>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r>
      <t>(1) Doanh nghiệp nhà nước do trung</t>
    </r>
    <r>
      <rPr>
        <sz val="11"/>
        <rFont val="Times New Roman"/>
        <family val="1"/>
      </rPr>
      <t> </t>
    </r>
    <r>
      <rPr>
        <i/>
        <sz val="11"/>
        <rFont val="Times New Roman"/>
        <family val="1"/>
      </rPr>
      <t>ương quản lý là doanh nghiệp do bộ, cơ quan ngang bộ, cơ quan thuộc Chính phủ, cơ quan khác ở</t>
    </r>
    <r>
      <rPr>
        <sz val="11"/>
        <rFont val="Times New Roman"/>
        <family val="1"/>
      </rPr>
      <t> </t>
    </r>
    <r>
      <rPr>
        <i/>
        <sz val="11"/>
        <rFont val="Times New Roman"/>
        <family val="1"/>
      </rPr>
      <t>trung ương đại diện Nhà nước chủ sở hữu 100% vốn điều lệ.</t>
    </r>
  </si>
  <si>
    <r>
      <t>(2) Doanh nghiệp nhà nước do địa phương quản lý</t>
    </r>
    <r>
      <rPr>
        <sz val="11"/>
        <rFont val="Times New Roman"/>
        <family val="1"/>
      </rPr>
      <t> </t>
    </r>
    <r>
      <rPr>
        <i/>
        <sz val="11"/>
        <rFont val="Times New Roman"/>
        <family val="1"/>
      </rPr>
      <t>là doanh nghiệp do Ủy ban nhân dân cấp tỉnh đại diện Nhà nước chủ sở hữu 100% vốn điều lệ.</t>
    </r>
  </si>
  <si>
    <r>
      <t>(3) Doanh nghiệp có</t>
    </r>
    <r>
      <rPr>
        <sz val="11"/>
        <rFont val="Times New Roman"/>
        <family val="1"/>
      </rPr>
      <t> </t>
    </r>
    <r>
      <rPr>
        <i/>
        <sz val="11"/>
        <rFont val="Times New Roman"/>
        <family val="1"/>
      </rPr>
      <t>vốn</t>
    </r>
    <r>
      <rPr>
        <sz val="11"/>
        <rFont val="Times New Roman"/>
        <family val="1"/>
      </rPr>
      <t> </t>
    </r>
    <r>
      <rPr>
        <i/>
        <sz val="11"/>
        <rFont val="Times New Roman"/>
        <family val="1"/>
      </rPr>
      <t>đầu</t>
    </r>
    <r>
      <rPr>
        <sz val="11"/>
        <rFont val="Times New Roman"/>
        <family val="1"/>
      </rPr>
      <t> </t>
    </r>
    <r>
      <rPr>
        <i/>
        <sz val="11"/>
        <rFont val="Times New Roman"/>
        <family val="1"/>
      </rPr>
      <t>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r>
  </si>
  <si>
    <t>Biểu mẫu số 14</t>
  </si>
  <si>
    <t>CHI CÂN ĐỐI NSĐP</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</si>
  <si>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</si>
  <si>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</si>
  <si>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</si>
  <si>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</si>
  <si>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</si>
  <si>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</si>
  <si>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</si>
  <si>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</si>
  <si>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</si>
  <si>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VI</t>
  </si>
  <si>
    <t>Chi tạo nguồn, điều chỉnh tiền lương</t>
  </si>
  <si>
    <t>CHI CÁC CHƯƠNG TRÌNH MỤC TIÊU</t>
  </si>
  <si>
    <t>(Chi tiết theo từng Chương trình mục tiêu quốc gia)</t>
  </si>
  <si>
    <t>(Chi tiết theo từng chương trình mục tiêu, nhiệm vụ)</t>
  </si>
  <si>
    <t>CHI CHUYỂN NGUỒN SANG NĂM SAU</t>
  </si>
  <si>
    <r>
      <t>Ghi chú: </t>
    </r>
    <r>
      <rPr>
        <i/>
        <sz val="11"/>
        <rFont val="Times New Roman"/>
        <family val="1"/>
      </rPr>
      <t>(1) Theo quy định tại Điều 7, Điều 11 và Điều 39 Luật NSNN, ngân sách huyện, xã không có nhiệm vụ chi</t>
    </r>
    <r>
      <rPr>
        <sz val="11"/>
        <rFont val="Times New Roman"/>
        <family val="1"/>
      </rPr>
      <t> </t>
    </r>
    <r>
      <rPr>
        <i/>
        <sz val="11"/>
        <rFont val="Times New Roman"/>
        <family val="1"/>
      </rPr>
      <t>nghiên cứu khoa học và công nghệ, chi trả</t>
    </r>
    <r>
      <rPr>
        <sz val="11"/>
        <rFont val="Times New Roman"/>
        <family val="1"/>
      </rPr>
      <t> </t>
    </r>
    <r>
      <rPr>
        <i/>
        <sz val="11"/>
        <rFont val="Times New Roman"/>
        <family val="1"/>
      </rPr>
      <t>lãi vay, chi bổ sung quỹ dự trữ tài chính.</t>
    </r>
  </si>
  <si>
    <t>Biểu mẫu số 15</t>
  </si>
  <si>
    <t>TỔNG NGUỒN THU NSĐP</t>
  </si>
  <si>
    <t>Thu chuyển nguồn từ năm trước chuyển sang</t>
  </si>
  <si>
    <t>Chi đầu tư phát triển (1)</t>
  </si>
  <si>
    <t>Chi trả nợ lãi các khoản do chính quyền địa phương vay (2)</t>
  </si>
  <si>
    <t>Chi bổ sung quỹ dự trữ tài chính (2)</t>
  </si>
  <si>
    <t>Chi các chương trình mục tiêu</t>
  </si>
  <si>
    <t>Chi chuyển nguồn sang năm sau</t>
  </si>
  <si>
    <t>CHI TRẢ NỢ GỐC CỦA NSĐP (2)</t>
  </si>
  <si>
    <t>Từ nguồn bội thu, tăng thu, tiết kiệm chi, kết dư ngân sách cấp tỉnh</t>
  </si>
  <si>
    <t>TỔNG MỨC VAY CỦA NSĐP (2)</t>
  </si>
  <si>
    <t>Vay để trả nợ gốc</t>
  </si>
  <si>
    <t>(2) Theo quy định tại Điều 7, Điều 11 Luật NSNN, ngân sách huyện, xã không có nhiệm vụ chi trả nợ lãi vay, thu - chi quỹ dự trữ tài chính, bội chi NSĐP, vay và chi trả nợ gốc.</t>
  </si>
  <si>
    <t>(3) Đối với các chỉ tiêu thu NSĐP, so sánh dự toán năm kế hoạch với ước thực hiện năm hiện hành. Đối với các chỉ tiêu chi NSĐP, so sánh dự toán năm kế hoạch với dự toán năm hiện hành.</t>
  </si>
  <si>
    <t>Biểu mẫu số 16</t>
  </si>
  <si>
    <t>Thu NSĐP</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</si>
  <si>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</si>
  <si>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</si>
  <si>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</si>
  <si>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Biểu mẫu số 17</t>
  </si>
  <si>
    <t>(2) Theo quy định tại Điều 7, Điều 11 và Điều 39 Luật NSNN, ngân sách huyện, xã không có nhiệm vụ chi nghiên cứu khoa học và công nghệ, chi trả lãi vay, chi bổ sung quỹ dự trữ tài chính.</t>
  </si>
  <si>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</si>
  <si>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Biểu mẫu số 18</t>
  </si>
  <si>
    <t>THU NSĐP</t>
  </si>
  <si>
    <t>BỘI CHI NSĐP/BỘI THU NSĐP</t>
  </si>
  <si>
    <t>HẠN MỨC DƯ NỢ VAY TỐI ĐA CỦA NSĐP THEO QUY ĐỊNH</t>
  </si>
  <si>
    <t>KẾ HOẠCH VAY, TRẢ NỢ GỐC</t>
  </si>
  <si>
    <t>Tổng dư nợ đầu năm</t>
  </si>
  <si>
    <t>Tỷ lệ mức dư nợ đầu kỳ so với mức dư nợ vay tối đa của ngân sách địa phương (%)</t>
  </si>
  <si>
    <t>Trái phiếu chính quyền địa phương</t>
  </si>
  <si>
    <t>Vay lại từ nguồn Chính phủ vay ngoài nước</t>
  </si>
  <si>
    <t>Vay trong nước khác</t>
  </si>
  <si>
    <t>Trả nợ gốc vay trong năm</t>
  </si>
  <si>
    <t>Theo nguồn vốn vay</t>
  </si>
  <si>
    <t>Vốn khác</t>
  </si>
  <si>
    <t>Theo nguồn trả nợ</t>
  </si>
  <si>
    <t>Từ nguồn vay để trả nợ gốc</t>
  </si>
  <si>
    <t>Bội thu NSĐP</t>
  </si>
  <si>
    <t>Tăng thu, tiết kiệm chi</t>
  </si>
  <si>
    <t>Kết dư ngân sách cấp tỉnh</t>
  </si>
  <si>
    <t>Tổng mức vay trong năm</t>
  </si>
  <si>
    <t>Theo mục đích vay</t>
  </si>
  <si>
    <t>Theo nguồn vay</t>
  </si>
  <si>
    <t>Vốn trong nước khác</t>
  </si>
  <si>
    <t>Tổng dư nợ cuối năm</t>
  </si>
  <si>
    <t>Tỷ lệ mức dư nợ cuối kỳ so với mức dư nợ vay tối đa của ngân sách địa phương (%)</t>
  </si>
  <si>
    <t>Vốn khác</t>
  </si>
  <si>
    <t>TRẢ NỢ LÃI, PHÍ</t>
  </si>
  <si>
    <t>Vay lại từ nguồn Chính phủ vay ngoài nước</t>
  </si>
  <si>
    <t>Thuế giá trị gia tăng</t>
  </si>
  <si>
    <t>Thuế thu nhập doanh nghiệp</t>
  </si>
  <si>
    <t>Dự toán năm 2017</t>
  </si>
  <si>
    <t>Ước thực hiện năm 2017</t>
  </si>
  <si>
    <t>ĐÁNH GIÁ THỰC HIỆN THU NGÂN SÁCH NHÀ NƯỚC THEO LĨNH VỰC NĂM 2017</t>
  </si>
  <si>
    <t>1.1</t>
  </si>
  <si>
    <t>Thuế giá trị gia tăng hàng sản xuất - kinh doanh trong nước</t>
  </si>
  <si>
    <t>1.2</t>
  </si>
  <si>
    <t>Thuế tiêu thụ đặc biệt hàng sản xuất trong nước</t>
  </si>
  <si>
    <t>1.3</t>
  </si>
  <si>
    <t>1.4</t>
  </si>
  <si>
    <t>Thu từ thu nhập sau thuế</t>
  </si>
  <si>
    <t>1.5</t>
  </si>
  <si>
    <t>Thuế tài nguyên</t>
  </si>
  <si>
    <t>1.6</t>
  </si>
  <si>
    <t>Thuế môn bài</t>
  </si>
  <si>
    <t>1.7</t>
  </si>
  <si>
    <t>Thu chênh lệch thu chi Ngân hàng nhà nước</t>
  </si>
  <si>
    <t>1.8</t>
  </si>
  <si>
    <t>2.1</t>
  </si>
  <si>
    <t>2.2</t>
  </si>
  <si>
    <t>2.3</t>
  </si>
  <si>
    <t>2.4</t>
  </si>
  <si>
    <t>2.5</t>
  </si>
  <si>
    <t>2.6</t>
  </si>
  <si>
    <t>2.7</t>
  </si>
  <si>
    <t>2.8</t>
  </si>
  <si>
    <t>Thu từ khí thiên nhiên</t>
  </si>
  <si>
    <t>3.1</t>
  </si>
  <si>
    <t>3.2</t>
  </si>
  <si>
    <t>3.3</t>
  </si>
  <si>
    <t>3.4</t>
  </si>
  <si>
    <t>3.5</t>
  </si>
  <si>
    <t>3.6</t>
  </si>
  <si>
    <t>3.7</t>
  </si>
  <si>
    <t>3.8</t>
  </si>
  <si>
    <t>4.1</t>
  </si>
  <si>
    <t>4.2</t>
  </si>
  <si>
    <t>4.4</t>
  </si>
  <si>
    <t>4.5</t>
  </si>
  <si>
    <t>4.6</t>
  </si>
  <si>
    <t>4.3</t>
  </si>
  <si>
    <t>Thuế tiêu thụ đặc biệt</t>
  </si>
  <si>
    <t>Thu từ các quỹ của doanh nghiệp xổ số kiến thiết theo quy định</t>
  </si>
  <si>
    <t>Thu tiền thuê mặt đất. mặt nước</t>
  </si>
  <si>
    <t>ĐÁNH GIÁ THỰC HIỆN CHI NGÂN SÁCH ĐỊA PHƯƠNG THEO CƠ CẤU CHI NĂM 2017</t>
  </si>
  <si>
    <t>Ước thực hiện năm 2017</t>
  </si>
  <si>
    <t>Dự toán năm 2018</t>
  </si>
  <si>
    <t>TỔNG CHI NSĐP</t>
  </si>
  <si>
    <r>
      <t>Phí và lệ phí</t>
    </r>
    <r>
      <rPr>
        <sz val="11"/>
        <rFont val="Times New Roman"/>
        <family val="1"/>
      </rPr>
      <t> tỉnh, huyện</t>
    </r>
  </si>
  <si>
    <t>17.1</t>
  </si>
  <si>
    <t>17.2</t>
  </si>
  <si>
    <t>17.3</t>
  </si>
  <si>
    <t>17.4</t>
  </si>
  <si>
    <t>17.5</t>
  </si>
  <si>
    <t>17.6</t>
  </si>
  <si>
    <t>Hide</t>
  </si>
  <si>
    <r>
      <t>Ghi chú:</t>
    </r>
    <r>
      <rPr>
        <i/>
        <sz val="11"/>
        <rFont val="Times New Roman"/>
        <family val="1"/>
      </rPr>
      <t> </t>
    </r>
  </si>
  <si>
    <r>
      <t>Ước</t>
    </r>
    <r>
      <rPr>
        <sz val="11"/>
        <rFont val="Times New Roman"/>
        <family val="1"/>
      </rPr>
      <t> </t>
    </r>
    <r>
      <rPr>
        <b/>
        <sz val="11"/>
        <rFont val="Times New Roman"/>
        <family val="1"/>
      </rPr>
      <t>thực hiện năm 2017</t>
    </r>
  </si>
  <si>
    <t>BỘI CHI NSĐP (2)</t>
  </si>
  <si>
    <t>So sánh DT2018/DT2017</t>
  </si>
  <si>
    <t>ĐÁNH GIÁ CÂN ĐỐI NGÂN SÁCH ĐỊA PHƯƠNG NĂM 2017</t>
  </si>
  <si>
    <t>TỔNG NGUỒN THU NSĐP</t>
  </si>
  <si>
    <t>Thu NSĐP được hưởng theo phân cấp</t>
  </si>
  <si>
    <t>Thu bổ sung từ ngân sách cấp trên</t>
  </si>
  <si>
    <t>Thu từ quỹ dự trữ tài chính</t>
  </si>
  <si>
    <t>Thu chuyển nguồn từ năm trước chuyển sang</t>
  </si>
  <si>
    <t>Chi các chương trình mục tiêu</t>
  </si>
  <si>
    <t>Chi chuyển nguồn sang năm sau</t>
  </si>
  <si>
    <t>BỘI CHI NSĐP/BỘI THU NSĐP</t>
  </si>
  <si>
    <t>CHI TRẢ NỢ GỐC CỦA NSĐP</t>
  </si>
  <si>
    <t>TỔNG MỨC VAY CỦA NSĐP</t>
  </si>
  <si>
    <t>Vay để bù đắp bội chi</t>
  </si>
  <si>
    <t>Vay để trả nợ gốc</t>
  </si>
  <si>
    <r>
      <t>Ghi chú:</t>
    </r>
    <r>
      <rPr>
        <i/>
        <sz val="11"/>
        <rFont val="Times New Roman"/>
        <family val="1"/>
      </rPr>
      <t> (1)Theo quy định tại Điều 7, Điều 11 Luật NSNN, ngân sách huyện, xã không có nhiệm vụ chi trả nợ lãi vay, thu - chi quỹ dự trữ tài chính, bội chi NSĐP, vay và chi</t>
    </r>
    <r>
      <rPr>
        <sz val="11"/>
        <rFont val="Times New Roman"/>
        <family val="1"/>
      </rPr>
      <t> </t>
    </r>
    <r>
      <rPr>
        <i/>
        <sz val="11"/>
        <rFont val="Times New Roman"/>
        <family val="1"/>
      </rPr>
      <t>trả nợ gốc.</t>
    </r>
  </si>
  <si>
    <t>Ước thực hiện 
năm 2017</t>
  </si>
  <si>
    <t>(Kèm theo Báo cáo số            /BC-UBND ngày           /         /2017 của UBND tỉnh Hưng Yên)</t>
  </si>
  <si>
    <t>Dự toán 
năm 2017</t>
  </si>
  <si>
    <t>Tương 
đối (%)</t>
  </si>
  <si>
    <t>Từ nguồn bội thu, tăng thu, tiết kiệm chi, 
kết dư ngân sách cấp tỉnh</t>
  </si>
  <si>
    <t>Chi trả nợ lãi các khoản do 
chính quyền địa phương vay</t>
  </si>
  <si>
    <t>Thu từ khu vực doanh nghiệp có vốn đầu tư nước ngoài (3)</t>
  </si>
  <si>
    <t>Tương 
đối (%)</t>
  </si>
  <si>
    <t>Dự toán 
năm 2018</t>
  </si>
  <si>
    <t>Tương đối 
(%)</t>
  </si>
  <si>
    <t>Tương
 đối (%)</t>
  </si>
  <si>
    <r>
      <t>Dự</t>
    </r>
    <r>
      <rPr>
        <sz val="11"/>
        <rFont val="Times New Roman"/>
        <family val="1"/>
      </rPr>
      <t> </t>
    </r>
    <r>
      <rPr>
        <b/>
        <sz val="11"/>
        <rFont val="Times New Roman"/>
        <family val="1"/>
      </rPr>
      <t>toán 
năm 2018</t>
    </r>
  </si>
  <si>
    <t>BỘI CHI VÀ PHƯƠNG ÁN VAY - TRẢ NỢ NGÂN SÁCH ĐỊA PHƯƠNG 
NĂM 2018</t>
  </si>
  <si>
    <t>(Kèm theo Nghị quyết số 119 /NQ-HĐND ngày 08 /12/2017 của HĐND tỉnh Hưng Yên)</t>
  </si>
  <si>
    <t xml:space="preserve"> NĂM 2018</t>
  </si>
  <si>
    <t xml:space="preserve">        DỰ TOÁN THU NGÂN SÁCH NHÀ NƯỚC THEO LĨNH VỰC</t>
  </si>
  <si>
    <t xml:space="preserve">      CÂN ĐỐI NGÂN SÁCH ĐỊA PHƯƠNG</t>
  </si>
  <si>
    <t>NĂM 2018</t>
  </si>
  <si>
    <t xml:space="preserve">DỰ TOÁN CHI NGÂN SÁCH ĐỊA PHƯƠNG THEO CƠ CẤU CHI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</si>
</sst>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0.0\);\(#,##0\)"/>
    <numFmt numFmtId="174" formatCode="#.##"/>
    <numFmt numFmtId="175" formatCode="#"/>
  </numFmts>
  <fonts count="47">
    <font>
      <sz val="11"/>
      <color theme="1"/>
      <name val="Calibri"/>
      <family val="2"/>
    </font>
    <font>
      <sz val="11"/>
      <color indexed="8"/>
      <name val="Arial"/>
      <family val="2"/>
    </font>
    <font>
      <sz val="11"/>
      <name val="Times New Roman"/>
      <family val="1"/>
    </font>
    <font>
      <b/>
      <sz val="14"/>
      <name val="Times New Roman"/>
      <family val="1"/>
    </font>
    <font>
      <b/>
      <sz val="11"/>
      <name val="Times New Roman"/>
      <family val="1"/>
    </font>
    <font>
      <i/>
      <sz val="11"/>
      <name val="Times New Roman"/>
      <family val="1"/>
    </font>
    <font>
      <b/>
      <i/>
      <sz val="11"/>
      <name val="Times New Roman"/>
      <family val="1"/>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bottom style="hair"/>
    </border>
    <border>
      <left style="thin"/>
      <right style="thin"/>
      <top style="thin"/>
      <bottom style="hair"/>
    </border>
    <border>
      <left style="thin"/>
      <right style="thin"/>
      <top style="hair"/>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4">
    <xf numFmtId="0" fontId="0" fillId="0" borderId="0" xfId="0" applyFont="1" applyAlignment="1">
      <alignment/>
    </xf>
    <xf numFmtId="0" fontId="2" fillId="0" borderId="0" xfId="0" applyFont="1" applyAlignment="1">
      <alignment vertical="center"/>
    </xf>
    <xf numFmtId="0" fontId="4" fillId="33" borderId="10" xfId="0" applyFont="1" applyFill="1" applyBorder="1" applyAlignment="1">
      <alignment horizontal="center" vertical="center" wrapText="1"/>
    </xf>
    <xf numFmtId="0" fontId="6" fillId="0" borderId="0" xfId="0" applyFont="1" applyAlignment="1">
      <alignment vertical="center"/>
    </xf>
    <xf numFmtId="0" fontId="2" fillId="0" borderId="0" xfId="0" applyFont="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vertical="center" wrapText="1"/>
    </xf>
    <xf numFmtId="0" fontId="4" fillId="33" borderId="13" xfId="0" applyFont="1" applyFill="1" applyBorder="1" applyAlignment="1">
      <alignment horizontal="center" vertical="center" wrapText="1"/>
    </xf>
    <xf numFmtId="172" fontId="2" fillId="33" borderId="11" xfId="42" applyNumberFormat="1" applyFont="1" applyFill="1" applyBorder="1" applyAlignment="1">
      <alignment horizontal="right" vertical="center" wrapText="1"/>
    </xf>
    <xf numFmtId="172" fontId="2" fillId="33" borderId="12" xfId="42" applyNumberFormat="1" applyFont="1" applyFill="1" applyBorder="1" applyAlignment="1">
      <alignment horizontal="right" vertical="center" wrapText="1"/>
    </xf>
    <xf numFmtId="172" fontId="4" fillId="33" borderId="11" xfId="42" applyNumberFormat="1" applyFont="1" applyFill="1" applyBorder="1" applyAlignment="1">
      <alignment horizontal="right"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172" fontId="2" fillId="33" borderId="11" xfId="42" applyNumberFormat="1" applyFont="1" applyFill="1" applyBorder="1" applyAlignment="1">
      <alignment horizontal="right" vertical="center" wrapText="1"/>
    </xf>
    <xf numFmtId="0" fontId="2" fillId="0" borderId="0" xfId="0" applyFont="1" applyAlignment="1">
      <alignment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0" fontId="4" fillId="0" borderId="0" xfId="0" applyFont="1" applyAlignment="1">
      <alignment vertical="center"/>
    </xf>
    <xf numFmtId="0" fontId="4" fillId="33" borderId="14" xfId="0" applyFont="1" applyFill="1" applyBorder="1" applyAlignment="1">
      <alignment horizontal="center" vertical="center" wrapText="1"/>
    </xf>
    <xf numFmtId="0" fontId="4" fillId="33" borderId="14" xfId="0" applyFont="1" applyFill="1" applyBorder="1" applyAlignment="1">
      <alignment vertical="center" wrapText="1"/>
    </xf>
    <xf numFmtId="172" fontId="4" fillId="33" borderId="14" xfId="42" applyNumberFormat="1" applyFont="1" applyFill="1" applyBorder="1" applyAlignment="1">
      <alignment horizontal="right" vertical="center" wrapText="1"/>
    </xf>
    <xf numFmtId="0" fontId="5" fillId="33" borderId="11" xfId="0" applyFont="1" applyFill="1" applyBorder="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center"/>
    </xf>
    <xf numFmtId="172" fontId="2" fillId="33" borderId="11" xfId="42" applyNumberFormat="1" applyFont="1" applyFill="1" applyBorder="1" applyAlignment="1">
      <alignment horizontal="right" vertical="center"/>
    </xf>
    <xf numFmtId="0" fontId="2" fillId="0" borderId="0" xfId="0" applyFont="1" applyAlignment="1">
      <alignment horizontal="right"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vertical="center" wrapText="1"/>
    </xf>
    <xf numFmtId="172" fontId="4" fillId="33" borderId="12" xfId="42" applyNumberFormat="1" applyFont="1" applyFill="1" applyBorder="1" applyAlignment="1">
      <alignment horizontal="right" vertical="center" wrapText="1"/>
    </xf>
    <xf numFmtId="172" fontId="4" fillId="0" borderId="0" xfId="0" applyNumberFormat="1" applyFont="1" applyAlignment="1">
      <alignment vertical="center"/>
    </xf>
    <xf numFmtId="0" fontId="4" fillId="33" borderId="0" xfId="0" applyFont="1" applyFill="1" applyBorder="1" applyAlignment="1">
      <alignment horizontal="center" vertical="center" wrapText="1"/>
    </xf>
    <xf numFmtId="0" fontId="2" fillId="0" borderId="0" xfId="0" applyFont="1" applyAlignment="1">
      <alignment horizontal="left" vertical="center"/>
    </xf>
    <xf numFmtId="0" fontId="4" fillId="33" borderId="0" xfId="0" applyFont="1" applyFill="1" applyBorder="1" applyAlignment="1">
      <alignment horizontal="left" vertical="center" wrapText="1"/>
    </xf>
    <xf numFmtId="172" fontId="4" fillId="33" borderId="10" xfId="42" applyNumberFormat="1" applyFont="1" applyFill="1" applyBorder="1" applyAlignment="1">
      <alignment horizontal="center" vertical="center" wrapText="1"/>
    </xf>
    <xf numFmtId="172" fontId="2" fillId="0" borderId="0" xfId="42" applyNumberFormat="1" applyFont="1" applyAlignment="1">
      <alignment horizontal="right" vertical="center"/>
    </xf>
    <xf numFmtId="172" fontId="2" fillId="33" borderId="0" xfId="42" applyNumberFormat="1" applyFont="1" applyFill="1" applyBorder="1" applyAlignment="1">
      <alignment horizontal="right" vertical="center" wrapText="1"/>
    </xf>
    <xf numFmtId="172" fontId="4" fillId="33" borderId="0" xfId="42" applyNumberFormat="1" applyFont="1" applyFill="1" applyBorder="1" applyAlignment="1">
      <alignment horizontal="righ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172" fontId="4" fillId="33" borderId="12" xfId="42" applyNumberFormat="1" applyFont="1" applyFill="1" applyBorder="1" applyAlignment="1">
      <alignment horizontal="right" vertical="center" wrapText="1"/>
    </xf>
    <xf numFmtId="0" fontId="2" fillId="33" borderId="11" xfId="0" applyFont="1" applyFill="1" applyBorder="1" applyAlignment="1">
      <alignment horizontal="left" vertical="center" wrapText="1"/>
    </xf>
    <xf numFmtId="49" fontId="4" fillId="33" borderId="10" xfId="0" applyNumberFormat="1" applyFont="1" applyFill="1" applyBorder="1" applyAlignment="1">
      <alignment horizontal="center" vertical="center" wrapText="1"/>
    </xf>
    <xf numFmtId="49" fontId="4" fillId="33" borderId="10" xfId="42" applyNumberFormat="1" applyFont="1" applyFill="1" applyBorder="1" applyAlignment="1">
      <alignment horizontal="center" vertical="center" wrapText="1"/>
    </xf>
    <xf numFmtId="49" fontId="2" fillId="0" borderId="0" xfId="0" applyNumberFormat="1" applyFont="1" applyAlignment="1">
      <alignment horizontal="center" vertical="center"/>
    </xf>
    <xf numFmtId="172" fontId="2" fillId="3" borderId="0" xfId="42" applyNumberFormat="1" applyFont="1" applyFill="1" applyAlignment="1">
      <alignment horizontal="right" vertical="center"/>
    </xf>
    <xf numFmtId="172" fontId="4" fillId="3" borderId="10" xfId="42" applyNumberFormat="1" applyFont="1" applyFill="1" applyBorder="1" applyAlignment="1">
      <alignment horizontal="center" vertical="center" wrapText="1"/>
    </xf>
    <xf numFmtId="49" fontId="4" fillId="3" borderId="10" xfId="42" applyNumberFormat="1" applyFont="1" applyFill="1" applyBorder="1" applyAlignment="1">
      <alignment horizontal="center" vertical="center" wrapText="1"/>
    </xf>
    <xf numFmtId="172" fontId="2" fillId="3" borderId="11" xfId="42" applyNumberFormat="1" applyFont="1" applyFill="1" applyBorder="1" applyAlignment="1">
      <alignment horizontal="right" vertical="center" wrapText="1"/>
    </xf>
    <xf numFmtId="172" fontId="4" fillId="3" borderId="12" xfId="42" applyNumberFormat="1" applyFont="1" applyFill="1" applyBorder="1" applyAlignment="1">
      <alignment horizontal="right" vertical="center" wrapText="1"/>
    </xf>
    <xf numFmtId="172" fontId="4" fillId="3" borderId="0" xfId="42" applyNumberFormat="1" applyFont="1" applyFill="1" applyBorder="1" applyAlignment="1">
      <alignment horizontal="right" vertical="center" wrapText="1"/>
    </xf>
    <xf numFmtId="0" fontId="6" fillId="33" borderId="10" xfId="0" applyFont="1" applyFill="1" applyBorder="1" applyAlignment="1">
      <alignment horizontal="center" vertical="center" wrapText="1"/>
    </xf>
    <xf numFmtId="0" fontId="2" fillId="33" borderId="11" xfId="0" applyFont="1" applyFill="1" applyBorder="1" applyAlignment="1">
      <alignment horizontal="left" vertical="center" wrapText="1"/>
    </xf>
    <xf numFmtId="9" fontId="4" fillId="33" borderId="11" xfId="58" applyFont="1" applyFill="1" applyBorder="1" applyAlignment="1">
      <alignment horizontal="right" vertical="center" wrapText="1"/>
    </xf>
    <xf numFmtId="9" fontId="2" fillId="33" borderId="11" xfId="58" applyFont="1" applyFill="1" applyBorder="1" applyAlignment="1">
      <alignment horizontal="right" vertical="center" wrapText="1"/>
    </xf>
    <xf numFmtId="0" fontId="43" fillId="0" borderId="0" xfId="0" applyFont="1" applyAlignment="1">
      <alignment/>
    </xf>
    <xf numFmtId="172" fontId="43" fillId="0" borderId="0" xfId="0" applyNumberFormat="1" applyFont="1" applyAlignment="1">
      <alignment/>
    </xf>
    <xf numFmtId="9" fontId="4" fillId="33" borderId="14" xfId="58" applyFont="1" applyFill="1" applyBorder="1" applyAlignment="1">
      <alignment vertical="center" wrapText="1"/>
    </xf>
    <xf numFmtId="9" fontId="2" fillId="33" borderId="11" xfId="58" applyFont="1" applyFill="1" applyBorder="1" applyAlignment="1">
      <alignment vertical="center" wrapText="1"/>
    </xf>
    <xf numFmtId="9" fontId="4" fillId="33" borderId="11" xfId="58" applyFont="1" applyFill="1" applyBorder="1" applyAlignment="1">
      <alignment vertical="center" wrapText="1"/>
    </xf>
    <xf numFmtId="9" fontId="4" fillId="33" borderId="12" xfId="58" applyFont="1" applyFill="1" applyBorder="1" applyAlignment="1">
      <alignment vertical="center" wrapText="1"/>
    </xf>
    <xf numFmtId="172" fontId="4" fillId="3" borderId="14" xfId="42" applyNumberFormat="1" applyFont="1" applyFill="1" applyBorder="1" applyAlignment="1">
      <alignment horizontal="right" vertical="center" wrapText="1"/>
    </xf>
    <xf numFmtId="0" fontId="4" fillId="33" borderId="11" xfId="0" applyFont="1" applyFill="1" applyBorder="1" applyAlignment="1">
      <alignment horizontal="left" vertical="center" wrapText="1"/>
    </xf>
    <xf numFmtId="172" fontId="4" fillId="3" borderId="11" xfId="42" applyNumberFormat="1" applyFont="1" applyFill="1" applyBorder="1" applyAlignment="1">
      <alignment horizontal="righ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vertical="center" wrapText="1"/>
    </xf>
    <xf numFmtId="172" fontId="4" fillId="33" borderId="0" xfId="42" applyNumberFormat="1" applyFont="1" applyFill="1" applyBorder="1" applyAlignment="1">
      <alignment horizontal="right" vertical="center" wrapText="1"/>
    </xf>
    <xf numFmtId="9" fontId="2" fillId="33" borderId="0" xfId="58" applyFont="1" applyFill="1" applyBorder="1" applyAlignment="1">
      <alignment horizontal="right" vertical="center" wrapText="1"/>
    </xf>
    <xf numFmtId="0" fontId="4"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vertical="center" wrapText="1"/>
    </xf>
    <xf numFmtId="172" fontId="2" fillId="33" borderId="0" xfId="42" applyNumberFormat="1" applyFont="1" applyFill="1" applyBorder="1" applyAlignment="1">
      <alignment vertical="center" wrapText="1"/>
    </xf>
    <xf numFmtId="172" fontId="2" fillId="33" borderId="0" xfId="42" applyNumberFormat="1" applyFont="1" applyFill="1" applyBorder="1" applyAlignment="1">
      <alignment vertical="center" wrapText="1"/>
    </xf>
    <xf numFmtId="172" fontId="4" fillId="33" borderId="0" xfId="42" applyNumberFormat="1" applyFont="1" applyFill="1" applyBorder="1" applyAlignment="1">
      <alignment vertical="center" wrapText="1"/>
    </xf>
    <xf numFmtId="172" fontId="4" fillId="33" borderId="0" xfId="42" applyNumberFormat="1" applyFont="1" applyFill="1" applyBorder="1" applyAlignment="1">
      <alignment horizontal="center" vertical="center" wrapText="1"/>
    </xf>
    <xf numFmtId="172" fontId="2" fillId="33" borderId="0" xfId="42" applyNumberFormat="1" applyFont="1" applyFill="1" applyBorder="1" applyAlignment="1">
      <alignment horizontal="center" vertical="center" wrapText="1"/>
    </xf>
    <xf numFmtId="9" fontId="2" fillId="33" borderId="0" xfId="58"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 fillId="0" borderId="0" xfId="0" applyFont="1" applyAlignment="1">
      <alignment vertical="center"/>
    </xf>
    <xf numFmtId="9" fontId="4" fillId="33" borderId="14" xfId="58" applyFont="1" applyFill="1" applyBorder="1" applyAlignment="1">
      <alignment horizontal="right" vertical="center" wrapText="1"/>
    </xf>
    <xf numFmtId="9" fontId="4" fillId="33" borderId="12" xfId="58" applyFont="1" applyFill="1" applyBorder="1" applyAlignment="1">
      <alignment horizontal="right" vertical="center" wrapText="1"/>
    </xf>
    <xf numFmtId="0" fontId="5" fillId="0" borderId="0" xfId="0" applyFont="1" applyAlignment="1">
      <alignment horizontal="center" vertical="center" wrapText="1"/>
    </xf>
    <xf numFmtId="0" fontId="4" fillId="33" borderId="10" xfId="0" applyFont="1" applyFill="1" applyBorder="1" applyAlignment="1">
      <alignment horizontal="center" vertical="center" wrapText="1"/>
    </xf>
    <xf numFmtId="172" fontId="4" fillId="33" borderId="10" xfId="42" applyNumberFormat="1" applyFont="1" applyFill="1" applyBorder="1" applyAlignment="1">
      <alignment horizontal="center" vertical="center" wrapText="1"/>
    </xf>
    <xf numFmtId="0" fontId="5" fillId="0" borderId="0" xfId="0" applyFont="1" applyAlignment="1">
      <alignment horizontal="center" vertical="center" wrapText="1"/>
    </xf>
    <xf numFmtId="172" fontId="4" fillId="33" borderId="14" xfId="42" applyNumberFormat="1" applyFont="1" applyFill="1" applyBorder="1" applyAlignment="1">
      <alignment horizontal="right" vertical="center" wrapText="1"/>
    </xf>
    <xf numFmtId="10" fontId="4" fillId="33" borderId="14" xfId="58" applyNumberFormat="1" applyFont="1" applyFill="1" applyBorder="1" applyAlignment="1">
      <alignment horizontal="right" vertical="center" wrapText="1"/>
    </xf>
    <xf numFmtId="172" fontId="4" fillId="33" borderId="11" xfId="42" applyNumberFormat="1" applyFont="1" applyFill="1" applyBorder="1" applyAlignment="1">
      <alignment horizontal="right" vertical="center" wrapText="1"/>
    </xf>
    <xf numFmtId="10" fontId="4" fillId="33" borderId="11" xfId="58" applyNumberFormat="1" applyFont="1" applyFill="1" applyBorder="1" applyAlignment="1">
      <alignment horizontal="right" vertical="center" wrapText="1"/>
    </xf>
    <xf numFmtId="0" fontId="4" fillId="33" borderId="15" xfId="0" applyFont="1" applyFill="1" applyBorder="1" applyAlignment="1">
      <alignment horizontal="center" vertical="center"/>
    </xf>
    <xf numFmtId="172" fontId="4" fillId="33" borderId="15" xfId="42" applyNumberFormat="1" applyFont="1" applyFill="1" applyBorder="1" applyAlignment="1">
      <alignment horizontal="right" vertical="center" wrapText="1"/>
    </xf>
    <xf numFmtId="9" fontId="2" fillId="33" borderId="11" xfId="58" applyFont="1" applyFill="1" applyBorder="1" applyAlignment="1">
      <alignment horizontal="right" vertical="center" wrapText="1"/>
    </xf>
    <xf numFmtId="0" fontId="4" fillId="33" borderId="15" xfId="0" applyFont="1" applyFill="1" applyBorder="1" applyAlignment="1">
      <alignment horizontal="center" vertical="center" wrapText="1"/>
    </xf>
    <xf numFmtId="9" fontId="4" fillId="33" borderId="11" xfId="58" applyFont="1" applyFill="1" applyBorder="1" applyAlignment="1">
      <alignment horizontal="right" vertical="center" wrapText="1"/>
    </xf>
    <xf numFmtId="0" fontId="4" fillId="33" borderId="11" xfId="0" applyFont="1" applyFill="1" applyBorder="1" applyAlignment="1">
      <alignment vertical="center"/>
    </xf>
    <xf numFmtId="9" fontId="2" fillId="33" borderId="12" xfId="58" applyFont="1" applyFill="1" applyBorder="1" applyAlignment="1">
      <alignment horizontal="right" vertical="center" wrapText="1"/>
    </xf>
    <xf numFmtId="172" fontId="4" fillId="0" borderId="0" xfId="0" applyNumberFormat="1" applyFont="1" applyAlignment="1">
      <alignment vertical="center"/>
    </xf>
    <xf numFmtId="0" fontId="4" fillId="0" borderId="0" xfId="0" applyFont="1" applyAlignment="1">
      <alignment vertical="center"/>
    </xf>
    <xf numFmtId="0" fontId="45" fillId="33" borderId="11" xfId="0" applyFont="1" applyFill="1" applyBorder="1" applyAlignment="1">
      <alignment horizontal="center" vertical="center" wrapText="1"/>
    </xf>
    <xf numFmtId="0" fontId="45" fillId="33" borderId="11" xfId="0" applyFont="1" applyFill="1" applyBorder="1" applyAlignment="1">
      <alignment vertical="center" wrapText="1"/>
    </xf>
    <xf numFmtId="0" fontId="4" fillId="33" borderId="0" xfId="0" applyFont="1" applyFill="1" applyBorder="1" applyAlignment="1">
      <alignment vertical="center" wrapText="1"/>
    </xf>
    <xf numFmtId="9" fontId="2" fillId="33" borderId="0" xfId="58" applyFont="1" applyFill="1" applyBorder="1" applyAlignment="1">
      <alignment horizontal="right" vertical="center" wrapText="1"/>
    </xf>
    <xf numFmtId="172" fontId="4" fillId="0" borderId="11" xfId="42" applyNumberFormat="1" applyFont="1" applyFill="1" applyBorder="1" applyAlignment="1">
      <alignment horizontal="right" vertical="center" wrapText="1"/>
    </xf>
    <xf numFmtId="0" fontId="2" fillId="33" borderId="11" xfId="0" applyFont="1" applyFill="1" applyBorder="1" applyAlignment="1">
      <alignment vertical="center"/>
    </xf>
    <xf numFmtId="173" fontId="2" fillId="33" borderId="11" xfId="42" applyNumberFormat="1" applyFont="1" applyFill="1" applyBorder="1" applyAlignment="1">
      <alignment horizontal="right" vertical="center" wrapText="1"/>
    </xf>
    <xf numFmtId="173" fontId="4" fillId="33" borderId="11" xfId="42" applyNumberFormat="1" applyFont="1" applyFill="1" applyBorder="1" applyAlignment="1">
      <alignment horizontal="right" vertical="center" wrapText="1"/>
    </xf>
    <xf numFmtId="172" fontId="2" fillId="33" borderId="12" xfId="42" applyNumberFormat="1" applyFont="1" applyFill="1" applyBorder="1" applyAlignment="1">
      <alignment horizontal="right" vertical="center" wrapText="1"/>
    </xf>
    <xf numFmtId="0" fontId="2" fillId="33" borderId="11" xfId="0" applyFont="1" applyFill="1" applyBorder="1" applyAlignment="1">
      <alignment horizontal="left" vertical="center"/>
    </xf>
    <xf numFmtId="0" fontId="4" fillId="33" borderId="11" xfId="0" applyFont="1" applyFill="1" applyBorder="1" applyAlignment="1">
      <alignment horizontal="left" vertical="center"/>
    </xf>
    <xf numFmtId="172" fontId="4" fillId="33" borderId="13" xfId="42" applyNumberFormat="1" applyFont="1" applyFill="1" applyBorder="1" applyAlignment="1">
      <alignment horizontal="right" vertical="center" wrapText="1"/>
    </xf>
    <xf numFmtId="9" fontId="4" fillId="33" borderId="13" xfId="58" applyFont="1" applyFill="1" applyBorder="1" applyAlignment="1">
      <alignment horizontal="right" vertical="center" wrapText="1"/>
    </xf>
    <xf numFmtId="172" fontId="46" fillId="33" borderId="14" xfId="42" applyNumberFormat="1" applyFont="1" applyFill="1" applyBorder="1" applyAlignment="1">
      <alignment horizontal="right" vertical="center" wrapText="1"/>
    </xf>
    <xf numFmtId="0" fontId="6" fillId="0" borderId="0" xfId="0" applyFont="1" applyBorder="1" applyAlignment="1">
      <alignment horizontal="left" vertical="center" wrapText="1"/>
    </xf>
    <xf numFmtId="0" fontId="4" fillId="0" borderId="0" xfId="0" applyFont="1" applyAlignment="1">
      <alignment horizontal="righ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4" fillId="33" borderId="10"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6" fillId="0" borderId="16" xfId="0" applyFont="1" applyBorder="1" applyAlignment="1">
      <alignment horizontal="left" vertical="center" wrapText="1"/>
    </xf>
    <xf numFmtId="172" fontId="5" fillId="0" borderId="0" xfId="42" applyNumberFormat="1" applyFont="1" applyBorder="1" applyAlignment="1">
      <alignment horizontal="right" vertical="center" wrapText="1"/>
    </xf>
    <xf numFmtId="172" fontId="4" fillId="33" borderId="10" xfId="42" applyNumberFormat="1" applyFont="1" applyFill="1" applyBorder="1" applyAlignment="1">
      <alignment horizontal="center" vertical="center" wrapText="1"/>
    </xf>
    <xf numFmtId="172" fontId="4" fillId="3" borderId="10" xfId="42"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20DT%20thu%20BTC%20gia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Đ"/>
      <sheetName val="TT"/>
      <sheetName val="th"/>
      <sheetName val="Sheet1"/>
      <sheetName val="TH theo sac thue"/>
      <sheetName val="THơp"/>
      <sheetName val="HY1"/>
      <sheetName val="HY"/>
      <sheetName val="TL1"/>
      <sheetName val="TL"/>
      <sheetName val="PC1"/>
      <sheetName val="PC"/>
      <sheetName val="AT1"/>
      <sheetName val="AT"/>
      <sheetName val="KD1"/>
      <sheetName val="KD"/>
      <sheetName val="KC1"/>
      <sheetName val="KC"/>
      <sheetName val="MH1"/>
      <sheetName val="MH"/>
      <sheetName val="YM1"/>
      <sheetName val="YM"/>
      <sheetName val="VL1"/>
      <sheetName val="VL"/>
      <sheetName val="VG1"/>
      <sheetName val="VG"/>
      <sheetName val="Tinh CD"/>
      <sheetName val="tien sđ"/>
      <sheetName val="SS phan cap VG"/>
    </sheetNames>
    <sheetDataSet>
      <sheetData sheetId="1">
        <row r="8">
          <cell r="D8">
            <v>159500</v>
          </cell>
        </row>
        <row r="9">
          <cell r="D9">
            <v>35000</v>
          </cell>
        </row>
        <row r="10">
          <cell r="D10">
            <v>500</v>
          </cell>
        </row>
        <row r="14">
          <cell r="D14">
            <v>20000</v>
          </cell>
        </row>
        <row r="15">
          <cell r="D15">
            <v>9000</v>
          </cell>
        </row>
        <row r="16">
          <cell r="D16">
            <v>1000</v>
          </cell>
        </row>
        <row r="20">
          <cell r="D20">
            <v>695000</v>
          </cell>
        </row>
        <row r="21">
          <cell r="D21">
            <v>1075000</v>
          </cell>
        </row>
        <row r="23">
          <cell r="D23">
            <v>20000</v>
          </cell>
        </row>
        <row r="24">
          <cell r="D24">
            <v>10000</v>
          </cell>
        </row>
        <row r="28">
          <cell r="D28">
            <v>1753000</v>
          </cell>
        </row>
        <row r="29">
          <cell r="D29">
            <v>1370000</v>
          </cell>
        </row>
        <row r="30">
          <cell r="D30">
            <v>680000</v>
          </cell>
        </row>
        <row r="31">
          <cell r="D31">
            <v>8000</v>
          </cell>
        </row>
        <row r="34">
          <cell r="D34">
            <v>295000</v>
          </cell>
        </row>
        <row r="35">
          <cell r="D35">
            <v>750000</v>
          </cell>
        </row>
        <row r="37">
          <cell r="D37">
            <v>158800</v>
          </cell>
        </row>
        <row r="38">
          <cell r="D38">
            <v>96200</v>
          </cell>
        </row>
        <row r="40">
          <cell r="D40">
            <v>20000</v>
          </cell>
        </row>
        <row r="42">
          <cell r="D42">
            <v>26000</v>
          </cell>
        </row>
        <row r="43">
          <cell r="D43">
            <v>1000000</v>
          </cell>
        </row>
        <row r="44">
          <cell r="D44">
            <v>190000</v>
          </cell>
        </row>
        <row r="46">
          <cell r="D46">
            <v>35000</v>
          </cell>
        </row>
        <row r="47">
          <cell r="D47">
            <v>92000</v>
          </cell>
        </row>
        <row r="51">
          <cell r="D51">
            <v>15000</v>
          </cell>
        </row>
        <row r="53">
          <cell r="D53">
            <v>9000</v>
          </cell>
        </row>
        <row r="54">
          <cell r="D54">
            <v>729000</v>
          </cell>
        </row>
        <row r="55">
          <cell r="D55">
            <v>2000</v>
          </cell>
        </row>
        <row r="56">
          <cell r="D56">
            <v>2700000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8"/>
  <sheetViews>
    <sheetView zoomScale="130" zoomScaleNormal="130" zoomScalePageLayoutView="0" workbookViewId="0" topLeftCell="A1">
      <selection activeCell="A3" sqref="A3:F3"/>
    </sheetView>
  </sheetViews>
  <sheetFormatPr defaultColWidth="9.00390625" defaultRowHeight="15"/>
  <cols>
    <col min="1" max="1" width="5.140625" style="1" bestFit="1" customWidth="1"/>
    <col min="2" max="2" width="41.00390625" style="1" customWidth="1"/>
    <col min="3" max="3" width="12.421875" style="1" bestFit="1" customWidth="1"/>
    <col min="4" max="4" width="13.57421875" style="1" bestFit="1" customWidth="1"/>
    <col min="5" max="5" width="12.421875" style="1" bestFit="1" customWidth="1"/>
    <col min="6" max="6" width="8.00390625" style="1" bestFit="1" customWidth="1"/>
    <col min="7" max="7" width="11.57421875" style="1" bestFit="1" customWidth="1"/>
    <col min="8" max="16384" width="9.00390625" style="1" customWidth="1"/>
  </cols>
  <sheetData>
    <row r="1" spans="1:6" ht="15">
      <c r="A1" s="122" t="s">
        <v>45</v>
      </c>
      <c r="B1" s="122"/>
      <c r="C1" s="122"/>
      <c r="D1" s="122"/>
      <c r="E1" s="122"/>
      <c r="F1" s="122"/>
    </row>
    <row r="2" spans="1:6" ht="18.75">
      <c r="A2" s="123" t="s">
        <v>218</v>
      </c>
      <c r="B2" s="123"/>
      <c r="C2" s="123"/>
      <c r="D2" s="123"/>
      <c r="E2" s="123"/>
      <c r="F2" s="123"/>
    </row>
    <row r="3" spans="1:6" ht="15">
      <c r="A3" s="124" t="s">
        <v>245</v>
      </c>
      <c r="B3" s="124"/>
      <c r="C3" s="124"/>
      <c r="D3" s="124"/>
      <c r="E3" s="124"/>
      <c r="F3" s="124"/>
    </row>
    <row r="4" spans="1:6" ht="15">
      <c r="A4" s="90"/>
      <c r="B4" s="90"/>
      <c r="C4" s="90"/>
      <c r="D4" s="90"/>
      <c r="E4" s="90"/>
      <c r="F4" s="90"/>
    </row>
    <row r="5" spans="5:6" ht="15">
      <c r="E5" s="125" t="s">
        <v>5</v>
      </c>
      <c r="F5" s="125"/>
    </row>
    <row r="6" spans="1:6" ht="15">
      <c r="A6" s="126" t="s">
        <v>0</v>
      </c>
      <c r="B6" s="126" t="s">
        <v>46</v>
      </c>
      <c r="C6" s="126" t="s">
        <v>234</v>
      </c>
      <c r="D6" s="126" t="s">
        <v>232</v>
      </c>
      <c r="E6" s="126" t="s">
        <v>27</v>
      </c>
      <c r="F6" s="126"/>
    </row>
    <row r="7" spans="1:6" ht="28.5">
      <c r="A7" s="126"/>
      <c r="B7" s="126"/>
      <c r="C7" s="126"/>
      <c r="D7" s="126"/>
      <c r="E7" s="77" t="s">
        <v>28</v>
      </c>
      <c r="F7" s="91" t="s">
        <v>235</v>
      </c>
    </row>
    <row r="8" spans="1:6" s="87" customFormat="1" ht="15">
      <c r="A8" s="86" t="s">
        <v>2</v>
      </c>
      <c r="B8" s="86" t="s">
        <v>3</v>
      </c>
      <c r="C8" s="86">
        <v>1</v>
      </c>
      <c r="D8" s="86">
        <v>2</v>
      </c>
      <c r="E8" s="86" t="s">
        <v>47</v>
      </c>
      <c r="F8" s="86" t="s">
        <v>48</v>
      </c>
    </row>
    <row r="9" spans="1:6" s="25" customFormat="1" ht="14.25">
      <c r="A9" s="26" t="s">
        <v>2</v>
      </c>
      <c r="B9" s="27" t="s">
        <v>219</v>
      </c>
      <c r="C9" s="28">
        <f>C10+C13+SUM(C16:C18)</f>
        <v>7467747</v>
      </c>
      <c r="D9" s="28">
        <f>D10+D13+SUM(D16:D18)</f>
        <v>10416398</v>
      </c>
      <c r="E9" s="28">
        <f>D9-C9</f>
        <v>2948651</v>
      </c>
      <c r="F9" s="88">
        <f>D9/C9</f>
        <v>1.3948514859970484</v>
      </c>
    </row>
    <row r="10" spans="1:6" s="25" customFormat="1" ht="14.25">
      <c r="A10" s="23" t="s">
        <v>11</v>
      </c>
      <c r="B10" s="24" t="s">
        <v>220</v>
      </c>
      <c r="C10" s="16">
        <f>SUM(C11:C12)</f>
        <v>7129494</v>
      </c>
      <c r="D10" s="16">
        <f>SUM(D11:D12)</f>
        <v>7288631</v>
      </c>
      <c r="E10" s="16">
        <f>D10-C10</f>
        <v>159137</v>
      </c>
      <c r="F10" s="62">
        <f aca="true" t="shared" si="0" ref="F10:F37">D10/C10</f>
        <v>1.0223209389053416</v>
      </c>
    </row>
    <row r="11" spans="1:6" ht="15">
      <c r="A11" s="9">
        <v>1</v>
      </c>
      <c r="B11" s="10" t="s">
        <v>49</v>
      </c>
      <c r="C11" s="14">
        <v>1327600</v>
      </c>
      <c r="D11" s="14">
        <v>2062440</v>
      </c>
      <c r="E11" s="21">
        <f>D11-C11</f>
        <v>734840</v>
      </c>
      <c r="F11" s="63">
        <f t="shared" si="0"/>
        <v>1.553510093401627</v>
      </c>
    </row>
    <row r="12" spans="1:6" ht="15">
      <c r="A12" s="9">
        <v>2</v>
      </c>
      <c r="B12" s="10" t="s">
        <v>50</v>
      </c>
      <c r="C12" s="14">
        <v>5801894</v>
      </c>
      <c r="D12" s="14">
        <v>5226191</v>
      </c>
      <c r="E12" s="21">
        <f aca="true" t="shared" si="1" ref="E12:E37">D12-C12</f>
        <v>-575703</v>
      </c>
      <c r="F12" s="63">
        <f t="shared" si="0"/>
        <v>0.9007732647304484</v>
      </c>
    </row>
    <row r="13" spans="1:6" s="25" customFormat="1" ht="14.25">
      <c r="A13" s="23" t="s">
        <v>7</v>
      </c>
      <c r="B13" s="24" t="s">
        <v>221</v>
      </c>
      <c r="C13" s="16">
        <f>SUM(C14:C15)</f>
        <v>338253</v>
      </c>
      <c r="D13" s="16">
        <f>SUM(D14:D15)</f>
        <v>916172</v>
      </c>
      <c r="E13" s="16">
        <f t="shared" si="1"/>
        <v>577919</v>
      </c>
      <c r="F13" s="62">
        <f t="shared" si="0"/>
        <v>2.708540648567788</v>
      </c>
    </row>
    <row r="14" spans="1:6" ht="15">
      <c r="A14" s="9">
        <v>1</v>
      </c>
      <c r="B14" s="10" t="s">
        <v>30</v>
      </c>
      <c r="C14" s="14">
        <v>0</v>
      </c>
      <c r="D14" s="14"/>
      <c r="E14" s="21">
        <f t="shared" si="1"/>
        <v>0</v>
      </c>
      <c r="F14" s="63"/>
    </row>
    <row r="15" spans="1:6" ht="15">
      <c r="A15" s="9">
        <v>2</v>
      </c>
      <c r="B15" s="10" t="s">
        <v>12</v>
      </c>
      <c r="C15" s="14">
        <v>338253</v>
      </c>
      <c r="D15" s="14">
        <v>916172</v>
      </c>
      <c r="E15" s="21">
        <f t="shared" si="1"/>
        <v>577919</v>
      </c>
      <c r="F15" s="63">
        <f t="shared" si="0"/>
        <v>2.708540648567788</v>
      </c>
    </row>
    <row r="16" spans="1:6" s="25" customFormat="1" ht="14.25">
      <c r="A16" s="23" t="s">
        <v>8</v>
      </c>
      <c r="B16" s="24" t="s">
        <v>222</v>
      </c>
      <c r="C16" s="16"/>
      <c r="D16" s="16"/>
      <c r="E16" s="16">
        <f t="shared" si="1"/>
        <v>0</v>
      </c>
      <c r="F16" s="62"/>
    </row>
    <row r="17" spans="1:6" s="25" customFormat="1" ht="14.25">
      <c r="A17" s="23" t="s">
        <v>9</v>
      </c>
      <c r="B17" s="24" t="s">
        <v>44</v>
      </c>
      <c r="C17" s="16"/>
      <c r="D17" s="16"/>
      <c r="E17" s="16">
        <f t="shared" si="1"/>
        <v>0</v>
      </c>
      <c r="F17" s="62"/>
    </row>
    <row r="18" spans="1:6" s="25" customFormat="1" ht="28.5">
      <c r="A18" s="23" t="s">
        <v>23</v>
      </c>
      <c r="B18" s="24" t="s">
        <v>223</v>
      </c>
      <c r="C18" s="16"/>
      <c r="D18" s="16">
        <v>2211595</v>
      </c>
      <c r="E18" s="16">
        <f t="shared" si="1"/>
        <v>2211595</v>
      </c>
      <c r="F18" s="62"/>
    </row>
    <row r="19" spans="1:7" s="25" customFormat="1" ht="14.25">
      <c r="A19" s="23" t="s">
        <v>3</v>
      </c>
      <c r="B19" s="24" t="s">
        <v>14</v>
      </c>
      <c r="C19" s="16">
        <f>C20+C27+C30</f>
        <v>7616247</v>
      </c>
      <c r="D19" s="16">
        <f>D20+D27+D30</f>
        <v>9784062</v>
      </c>
      <c r="E19" s="16">
        <f t="shared" si="1"/>
        <v>2167815</v>
      </c>
      <c r="F19" s="62">
        <f t="shared" si="0"/>
        <v>1.2846303435274617</v>
      </c>
      <c r="G19" s="39">
        <f>D19-D9</f>
        <v>-632336</v>
      </c>
    </row>
    <row r="20" spans="1:6" s="25" customFormat="1" ht="14.25">
      <c r="A20" s="23" t="s">
        <v>11</v>
      </c>
      <c r="B20" s="24" t="s">
        <v>51</v>
      </c>
      <c r="C20" s="16">
        <f>SUM(C21:C26)</f>
        <v>7552883</v>
      </c>
      <c r="D20" s="16">
        <f>SUM(D21:D26)</f>
        <v>8284062</v>
      </c>
      <c r="E20" s="16">
        <f t="shared" si="1"/>
        <v>731179</v>
      </c>
      <c r="F20" s="62">
        <f t="shared" si="0"/>
        <v>1.096807934135879</v>
      </c>
    </row>
    <row r="21" spans="1:6" ht="15">
      <c r="A21" s="9">
        <v>1</v>
      </c>
      <c r="B21" s="10" t="s">
        <v>52</v>
      </c>
      <c r="C21" s="14">
        <v>1783501</v>
      </c>
      <c r="D21" s="14">
        <v>2193901</v>
      </c>
      <c r="E21" s="21">
        <f>D21-C21</f>
        <v>410400</v>
      </c>
      <c r="F21" s="63">
        <f t="shared" si="0"/>
        <v>1.2301092065549726</v>
      </c>
    </row>
    <row r="22" spans="1:6" ht="15">
      <c r="A22" s="9">
        <v>2</v>
      </c>
      <c r="B22" s="10" t="s">
        <v>15</v>
      </c>
      <c r="C22" s="14">
        <v>5623104</v>
      </c>
      <c r="D22" s="14">
        <v>6085273</v>
      </c>
      <c r="E22" s="21">
        <f t="shared" si="1"/>
        <v>462169</v>
      </c>
      <c r="F22" s="63">
        <f t="shared" si="0"/>
        <v>1.0821910816516997</v>
      </c>
    </row>
    <row r="23" spans="1:6" ht="30">
      <c r="A23" s="9">
        <v>3</v>
      </c>
      <c r="B23" s="10" t="s">
        <v>237</v>
      </c>
      <c r="C23" s="14">
        <v>3888</v>
      </c>
      <c r="D23" s="14">
        <v>3888</v>
      </c>
      <c r="E23" s="21">
        <f t="shared" si="1"/>
        <v>0</v>
      </c>
      <c r="F23" s="63">
        <f t="shared" si="0"/>
        <v>1</v>
      </c>
    </row>
    <row r="24" spans="1:6" ht="15">
      <c r="A24" s="9">
        <v>4</v>
      </c>
      <c r="B24" s="10" t="s">
        <v>32</v>
      </c>
      <c r="C24" s="14">
        <v>1000</v>
      </c>
      <c r="D24" s="14">
        <v>1000</v>
      </c>
      <c r="E24" s="21">
        <f t="shared" si="1"/>
        <v>0</v>
      </c>
      <c r="F24" s="63">
        <f t="shared" si="0"/>
        <v>1</v>
      </c>
    </row>
    <row r="25" spans="1:6" ht="15">
      <c r="A25" s="9">
        <v>5</v>
      </c>
      <c r="B25" s="10" t="s">
        <v>33</v>
      </c>
      <c r="C25" s="14">
        <v>141390</v>
      </c>
      <c r="D25" s="14"/>
      <c r="E25" s="21">
        <f t="shared" si="1"/>
        <v>-141390</v>
      </c>
      <c r="F25" s="63">
        <f t="shared" si="0"/>
        <v>0</v>
      </c>
    </row>
    <row r="26" spans="1:6" ht="15">
      <c r="A26" s="9">
        <v>6</v>
      </c>
      <c r="B26" s="10" t="s">
        <v>17</v>
      </c>
      <c r="C26" s="14"/>
      <c r="D26" s="14"/>
      <c r="E26" s="21">
        <f t="shared" si="1"/>
        <v>0</v>
      </c>
      <c r="F26" s="63"/>
    </row>
    <row r="27" spans="1:6" s="25" customFormat="1" ht="14.25">
      <c r="A27" s="23" t="s">
        <v>7</v>
      </c>
      <c r="B27" s="24" t="s">
        <v>224</v>
      </c>
      <c r="C27" s="16">
        <f>SUM(C28:C29)</f>
        <v>63364</v>
      </c>
      <c r="D27" s="16">
        <f>SUM(D28:D29)</f>
        <v>0</v>
      </c>
      <c r="E27" s="16">
        <f t="shared" si="1"/>
        <v>-63364</v>
      </c>
      <c r="F27" s="62">
        <f t="shared" si="0"/>
        <v>0</v>
      </c>
    </row>
    <row r="28" spans="1:6" ht="15">
      <c r="A28" s="9">
        <v>1</v>
      </c>
      <c r="B28" s="10" t="s">
        <v>34</v>
      </c>
      <c r="C28" s="14">
        <v>33864</v>
      </c>
      <c r="D28" s="14"/>
      <c r="E28" s="21">
        <f t="shared" si="1"/>
        <v>-33864</v>
      </c>
      <c r="F28" s="63">
        <f t="shared" si="0"/>
        <v>0</v>
      </c>
    </row>
    <row r="29" spans="1:6" ht="15">
      <c r="A29" s="9">
        <v>2</v>
      </c>
      <c r="B29" s="10" t="s">
        <v>35</v>
      </c>
      <c r="C29" s="14">
        <v>29500</v>
      </c>
      <c r="D29" s="14"/>
      <c r="E29" s="21">
        <f t="shared" si="1"/>
        <v>-29500</v>
      </c>
      <c r="F29" s="63">
        <f t="shared" si="0"/>
        <v>0</v>
      </c>
    </row>
    <row r="30" spans="1:6" s="25" customFormat="1" ht="14.25">
      <c r="A30" s="23" t="s">
        <v>8</v>
      </c>
      <c r="B30" s="24" t="s">
        <v>225</v>
      </c>
      <c r="C30" s="16"/>
      <c r="D30" s="16">
        <v>1500000</v>
      </c>
      <c r="E30" s="16">
        <f t="shared" si="1"/>
        <v>1500000</v>
      </c>
      <c r="F30" s="62"/>
    </row>
    <row r="31" spans="1:6" s="25" customFormat="1" ht="14.25">
      <c r="A31" s="23" t="s">
        <v>10</v>
      </c>
      <c r="B31" s="24" t="s">
        <v>226</v>
      </c>
      <c r="C31" s="16">
        <v>148500</v>
      </c>
      <c r="D31" s="16">
        <v>148500</v>
      </c>
      <c r="E31" s="16">
        <f t="shared" si="1"/>
        <v>0</v>
      </c>
      <c r="F31" s="62">
        <f t="shared" si="0"/>
        <v>1</v>
      </c>
    </row>
    <row r="32" spans="1:6" s="25" customFormat="1" ht="14.25">
      <c r="A32" s="23" t="s">
        <v>13</v>
      </c>
      <c r="B32" s="24" t="s">
        <v>227</v>
      </c>
      <c r="C32" s="16">
        <f>SUM(C33:C34)</f>
        <v>121500</v>
      </c>
      <c r="D32" s="16">
        <f>D33+D34</f>
        <v>101250</v>
      </c>
      <c r="E32" s="16">
        <f t="shared" si="1"/>
        <v>-20250</v>
      </c>
      <c r="F32" s="62">
        <f t="shared" si="0"/>
        <v>0.8333333333333334</v>
      </c>
    </row>
    <row r="33" spans="1:6" s="25" customFormat="1" ht="14.25">
      <c r="A33" s="23" t="s">
        <v>11</v>
      </c>
      <c r="B33" s="24" t="s">
        <v>20</v>
      </c>
      <c r="C33" s="16">
        <v>21500</v>
      </c>
      <c r="D33" s="16"/>
      <c r="E33" s="16">
        <f t="shared" si="1"/>
        <v>-21500</v>
      </c>
      <c r="F33" s="62">
        <f t="shared" si="0"/>
        <v>0</v>
      </c>
    </row>
    <row r="34" spans="1:6" s="25" customFormat="1" ht="28.5">
      <c r="A34" s="23" t="s">
        <v>7</v>
      </c>
      <c r="B34" s="24" t="s">
        <v>236</v>
      </c>
      <c r="C34" s="16">
        <v>100000</v>
      </c>
      <c r="D34" s="16">
        <v>101250</v>
      </c>
      <c r="E34" s="16">
        <f t="shared" si="1"/>
        <v>1250</v>
      </c>
      <c r="F34" s="62">
        <f t="shared" si="0"/>
        <v>1.0125</v>
      </c>
    </row>
    <row r="35" spans="1:6" s="25" customFormat="1" ht="14.25">
      <c r="A35" s="23" t="s">
        <v>18</v>
      </c>
      <c r="B35" s="24" t="s">
        <v>228</v>
      </c>
      <c r="C35" s="16">
        <f>SUM(C36:C37)</f>
        <v>170000</v>
      </c>
      <c r="D35" s="16">
        <f>SUM(D36:D37)</f>
        <v>148500</v>
      </c>
      <c r="E35" s="16">
        <f t="shared" si="1"/>
        <v>-21500</v>
      </c>
      <c r="F35" s="62">
        <f t="shared" si="0"/>
        <v>0.8735294117647059</v>
      </c>
    </row>
    <row r="36" spans="1:6" s="25" customFormat="1" ht="14.25">
      <c r="A36" s="23" t="s">
        <v>11</v>
      </c>
      <c r="B36" s="24" t="s">
        <v>229</v>
      </c>
      <c r="C36" s="16">
        <v>148500</v>
      </c>
      <c r="D36" s="16">
        <v>148500</v>
      </c>
      <c r="E36" s="16">
        <f t="shared" si="1"/>
        <v>0</v>
      </c>
      <c r="F36" s="62">
        <f t="shared" si="0"/>
        <v>1</v>
      </c>
    </row>
    <row r="37" spans="1:6" s="25" customFormat="1" ht="14.25">
      <c r="A37" s="36" t="s">
        <v>7</v>
      </c>
      <c r="B37" s="37" t="s">
        <v>230</v>
      </c>
      <c r="C37" s="38">
        <f>170000-C36</f>
        <v>21500</v>
      </c>
      <c r="D37" s="38"/>
      <c r="E37" s="38">
        <f t="shared" si="1"/>
        <v>-21500</v>
      </c>
      <c r="F37" s="89">
        <f t="shared" si="0"/>
        <v>0</v>
      </c>
    </row>
    <row r="38" spans="1:6" ht="39" customHeight="1">
      <c r="A38" s="121" t="s">
        <v>231</v>
      </c>
      <c r="B38" s="121"/>
      <c r="C38" s="121"/>
      <c r="D38" s="121"/>
      <c r="E38" s="121"/>
      <c r="F38" s="121"/>
    </row>
  </sheetData>
  <sheetProtection/>
  <mergeCells count="10">
    <mergeCell ref="A38:F38"/>
    <mergeCell ref="A1:F1"/>
    <mergeCell ref="A2:F2"/>
    <mergeCell ref="A3:F3"/>
    <mergeCell ref="E5:F5"/>
    <mergeCell ref="A6:A7"/>
    <mergeCell ref="B6:B7"/>
    <mergeCell ref="C6:C7"/>
    <mergeCell ref="D6:D7"/>
    <mergeCell ref="E6:F6"/>
  </mergeCells>
  <printOptions/>
  <pageMargins left="0.5905511811023623" right="0.1968503937007874"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I100"/>
  <sheetViews>
    <sheetView zoomScale="115" zoomScaleNormal="115" zoomScalePageLayoutView="0" workbookViewId="0" topLeftCell="A1">
      <selection activeCell="D14" sqref="D14"/>
    </sheetView>
  </sheetViews>
  <sheetFormatPr defaultColWidth="9.140625" defaultRowHeight="16.5" customHeight="1"/>
  <cols>
    <col min="1" max="1" width="5.7109375" style="30" customWidth="1"/>
    <col min="2" max="2" width="56.00390625" style="1" bestFit="1" customWidth="1"/>
    <col min="3" max="3" width="13.421875" style="33" customWidth="1"/>
    <col min="4" max="4" width="12.421875" style="1" bestFit="1" customWidth="1"/>
    <col min="5" max="5" width="13.57421875" style="1" bestFit="1" customWidth="1"/>
    <col min="6" max="6" width="12.421875" style="1" bestFit="1" customWidth="1"/>
    <col min="7" max="8" width="10.57421875" style="1" customWidth="1"/>
    <col min="9" max="9" width="10.140625" style="1" bestFit="1" customWidth="1"/>
    <col min="10" max="16384" width="9.140625" style="1" customWidth="1"/>
  </cols>
  <sheetData>
    <row r="1" spans="1:8" ht="16.5" customHeight="1">
      <c r="A1" s="122" t="s">
        <v>53</v>
      </c>
      <c r="B1" s="122"/>
      <c r="C1" s="122"/>
      <c r="D1" s="122"/>
      <c r="E1" s="122"/>
      <c r="F1" s="122"/>
      <c r="G1" s="122"/>
      <c r="H1" s="122"/>
    </row>
    <row r="2" spans="1:8" ht="21.75" customHeight="1">
      <c r="A2" s="123" t="s">
        <v>161</v>
      </c>
      <c r="B2" s="123"/>
      <c r="C2" s="123"/>
      <c r="D2" s="123"/>
      <c r="E2" s="123"/>
      <c r="F2" s="123"/>
      <c r="G2" s="123"/>
      <c r="H2" s="123"/>
    </row>
    <row r="3" spans="1:8" ht="15" customHeight="1">
      <c r="A3" s="128" t="s">
        <v>233</v>
      </c>
      <c r="B3" s="128"/>
      <c r="C3" s="128"/>
      <c r="D3" s="128"/>
      <c r="E3" s="128"/>
      <c r="F3" s="128"/>
      <c r="G3" s="128"/>
      <c r="H3" s="128"/>
    </row>
    <row r="4" spans="1:8" ht="15" customHeight="1">
      <c r="A4" s="93"/>
      <c r="B4" s="93"/>
      <c r="C4" s="93"/>
      <c r="D4" s="93"/>
      <c r="E4" s="93"/>
      <c r="F4" s="93"/>
      <c r="G4" s="93"/>
      <c r="H4" s="93"/>
    </row>
    <row r="5" spans="7:8" ht="16.5" customHeight="1">
      <c r="G5" s="125" t="s">
        <v>5</v>
      </c>
      <c r="H5" s="125"/>
    </row>
    <row r="6" spans="1:8" s="4" customFormat="1" ht="24.75" customHeight="1">
      <c r="A6" s="126" t="s">
        <v>0</v>
      </c>
      <c r="B6" s="126" t="s">
        <v>1</v>
      </c>
      <c r="C6" s="126" t="s">
        <v>159</v>
      </c>
      <c r="D6" s="126"/>
      <c r="E6" s="126" t="s">
        <v>160</v>
      </c>
      <c r="F6" s="126"/>
      <c r="G6" s="126" t="s">
        <v>54</v>
      </c>
      <c r="H6" s="126"/>
    </row>
    <row r="7" spans="1:8" s="4" customFormat="1" ht="29.25" customHeight="1">
      <c r="A7" s="126"/>
      <c r="B7" s="126"/>
      <c r="C7" s="91" t="s">
        <v>55</v>
      </c>
      <c r="D7" s="91" t="s">
        <v>56</v>
      </c>
      <c r="E7" s="91" t="s">
        <v>55</v>
      </c>
      <c r="F7" s="91" t="s">
        <v>56</v>
      </c>
      <c r="G7" s="91" t="s">
        <v>55</v>
      </c>
      <c r="H7" s="91" t="s">
        <v>56</v>
      </c>
    </row>
    <row r="8" spans="1:8" s="53" customFormat="1" ht="16.5" customHeight="1">
      <c r="A8" s="51" t="s">
        <v>2</v>
      </c>
      <c r="B8" s="51" t="s">
        <v>3</v>
      </c>
      <c r="C8" s="51">
        <v>1</v>
      </c>
      <c r="D8" s="51">
        <v>2</v>
      </c>
      <c r="E8" s="51">
        <v>3</v>
      </c>
      <c r="F8" s="51">
        <v>4</v>
      </c>
      <c r="G8" s="51" t="s">
        <v>57</v>
      </c>
      <c r="H8" s="51" t="s">
        <v>58</v>
      </c>
    </row>
    <row r="9" spans="1:9" s="106" customFormat="1" ht="16.5" customHeight="1">
      <c r="A9" s="17"/>
      <c r="B9" s="17" t="s">
        <v>59</v>
      </c>
      <c r="C9" s="94">
        <f>C10+C69+C70+C77</f>
        <v>10650000</v>
      </c>
      <c r="D9" s="94">
        <f>D10+D69+D70+D77</f>
        <v>7593900</v>
      </c>
      <c r="E9" s="94">
        <f>E10+E69+E70+E77</f>
        <v>11000000</v>
      </c>
      <c r="F9" s="94">
        <f>F10+F69+F70+F77</f>
        <v>7725000</v>
      </c>
      <c r="G9" s="95">
        <f>E9/C9</f>
        <v>1.0328638497652582</v>
      </c>
      <c r="H9" s="95">
        <f>F9/D9</f>
        <v>1.0172638565164145</v>
      </c>
      <c r="I9" s="105"/>
    </row>
    <row r="10" spans="1:9" s="106" customFormat="1" ht="16.5" customHeight="1">
      <c r="A10" s="7" t="s">
        <v>11</v>
      </c>
      <c r="B10" s="8" t="s">
        <v>6</v>
      </c>
      <c r="C10" s="96">
        <f>C11+C20+C29+C38+C45+C46+C49+C50+C54+C55+C56+C57+C58+C62+C59+C60+C61</f>
        <v>7850000</v>
      </c>
      <c r="D10" s="96">
        <f>D11+D20+D29+D38+D45+D46+D49+D50+D54+D55+D56+D57+D58+D62+D59+D60+D61</f>
        <v>7593900</v>
      </c>
      <c r="E10" s="96">
        <f>E11+E20+E29+E38+E45+E46+E49+E50+E54+E55+E56+E57+E58+E62+E59+E60+E61</f>
        <v>8000000</v>
      </c>
      <c r="F10" s="96">
        <f>F11+F20+F29+F38+F45+F46+F49+F50+F54+F55+F56+F57+F58+F62+F59+F60+F61</f>
        <v>7725000</v>
      </c>
      <c r="G10" s="97">
        <f aca="true" t="shared" si="0" ref="G10:G62">E10/C10</f>
        <v>1.019108280254777</v>
      </c>
      <c r="H10" s="97">
        <f aca="true" t="shared" si="1" ref="H10:H62">F10/D10</f>
        <v>1.0172638565164145</v>
      </c>
      <c r="I10" s="105"/>
    </row>
    <row r="11" spans="1:8" s="106" customFormat="1" ht="16.5" customHeight="1">
      <c r="A11" s="98">
        <v>1</v>
      </c>
      <c r="B11" s="8" t="s">
        <v>60</v>
      </c>
      <c r="C11" s="99">
        <f>SUM(C12:C19)</f>
        <v>229000</v>
      </c>
      <c r="D11" s="99">
        <f>SUM(D12:D19)</f>
        <v>229000</v>
      </c>
      <c r="E11" s="99">
        <f>SUM(E12:E19)</f>
        <v>230000</v>
      </c>
      <c r="F11" s="99">
        <f>SUM(F12:F19)</f>
        <v>230000</v>
      </c>
      <c r="G11" s="97">
        <f t="shared" si="0"/>
        <v>1.0043668122270741</v>
      </c>
      <c r="H11" s="97">
        <f t="shared" si="1"/>
        <v>1.0043668122270741</v>
      </c>
    </row>
    <row r="12" spans="1:8" ht="16.5" customHeight="1">
      <c r="A12" s="107" t="s">
        <v>162</v>
      </c>
      <c r="B12" s="108" t="s">
        <v>163</v>
      </c>
      <c r="C12" s="14">
        <v>149500</v>
      </c>
      <c r="D12" s="14">
        <f>C12</f>
        <v>149500</v>
      </c>
      <c r="E12" s="14">
        <v>157100</v>
      </c>
      <c r="F12" s="14">
        <f>E12</f>
        <v>157100</v>
      </c>
      <c r="G12" s="100">
        <f t="shared" si="0"/>
        <v>1.050836120401338</v>
      </c>
      <c r="H12" s="100">
        <f t="shared" si="1"/>
        <v>1.050836120401338</v>
      </c>
    </row>
    <row r="13" spans="1:8" ht="16.5" customHeight="1">
      <c r="A13" s="107" t="s">
        <v>164</v>
      </c>
      <c r="B13" s="108" t="s">
        <v>165</v>
      </c>
      <c r="C13" s="14"/>
      <c r="D13" s="14"/>
      <c r="E13" s="14">
        <v>70</v>
      </c>
      <c r="F13" s="14">
        <f aca="true" t="shared" si="2" ref="F13:F19">E13</f>
        <v>70</v>
      </c>
      <c r="G13" s="100"/>
      <c r="H13" s="100"/>
    </row>
    <row r="14" spans="1:8" ht="16.5" customHeight="1">
      <c r="A14" s="107" t="s">
        <v>166</v>
      </c>
      <c r="B14" s="108" t="s">
        <v>158</v>
      </c>
      <c r="C14" s="14">
        <v>79300</v>
      </c>
      <c r="D14" s="14">
        <f>C14</f>
        <v>79300</v>
      </c>
      <c r="E14" s="14">
        <v>72000</v>
      </c>
      <c r="F14" s="14">
        <f t="shared" si="2"/>
        <v>72000</v>
      </c>
      <c r="G14" s="100">
        <f t="shared" si="0"/>
        <v>0.9079445145018915</v>
      </c>
      <c r="H14" s="100">
        <f t="shared" si="1"/>
        <v>0.9079445145018915</v>
      </c>
    </row>
    <row r="15" spans="1:8" ht="16.5" customHeight="1">
      <c r="A15" s="107" t="s">
        <v>167</v>
      </c>
      <c r="B15" s="108" t="s">
        <v>168</v>
      </c>
      <c r="C15" s="14"/>
      <c r="D15" s="14"/>
      <c r="E15" s="14"/>
      <c r="F15" s="14"/>
      <c r="G15" s="100"/>
      <c r="H15" s="100"/>
    </row>
    <row r="16" spans="1:8" ht="16.5" customHeight="1">
      <c r="A16" s="107" t="s">
        <v>169</v>
      </c>
      <c r="B16" s="108" t="s">
        <v>170</v>
      </c>
      <c r="C16" s="14">
        <v>200</v>
      </c>
      <c r="D16" s="14">
        <f>C16</f>
        <v>200</v>
      </c>
      <c r="E16" s="14">
        <v>800</v>
      </c>
      <c r="F16" s="14">
        <f t="shared" si="2"/>
        <v>800</v>
      </c>
      <c r="G16" s="100">
        <f t="shared" si="0"/>
        <v>4</v>
      </c>
      <c r="H16" s="100">
        <f t="shared" si="1"/>
        <v>4</v>
      </c>
    </row>
    <row r="17" spans="1:8" ht="16.5" customHeight="1">
      <c r="A17" s="107" t="s">
        <v>171</v>
      </c>
      <c r="B17" s="108" t="s">
        <v>172</v>
      </c>
      <c r="C17" s="14"/>
      <c r="D17" s="14"/>
      <c r="E17" s="14">
        <v>20</v>
      </c>
      <c r="F17" s="14">
        <f t="shared" si="2"/>
        <v>20</v>
      </c>
      <c r="G17" s="100"/>
      <c r="H17" s="100"/>
    </row>
    <row r="18" spans="1:8" ht="16.5" customHeight="1">
      <c r="A18" s="107" t="s">
        <v>173</v>
      </c>
      <c r="B18" s="108" t="s">
        <v>174</v>
      </c>
      <c r="C18" s="14"/>
      <c r="D18" s="14"/>
      <c r="E18" s="14"/>
      <c r="F18" s="14"/>
      <c r="G18" s="100"/>
      <c r="H18" s="100"/>
    </row>
    <row r="19" spans="1:8" ht="16.5" customHeight="1">
      <c r="A19" s="107" t="s">
        <v>175</v>
      </c>
      <c r="B19" s="108" t="s">
        <v>83</v>
      </c>
      <c r="C19" s="14"/>
      <c r="D19" s="14"/>
      <c r="E19" s="14">
        <v>10</v>
      </c>
      <c r="F19" s="14">
        <f t="shared" si="2"/>
        <v>10</v>
      </c>
      <c r="G19" s="100"/>
      <c r="H19" s="100"/>
    </row>
    <row r="20" spans="1:8" s="106" customFormat="1" ht="16.5" customHeight="1">
      <c r="A20" s="101">
        <v>2</v>
      </c>
      <c r="B20" s="8" t="s">
        <v>61</v>
      </c>
      <c r="C20" s="99">
        <f>SUM(C21:C28)</f>
        <v>26000</v>
      </c>
      <c r="D20" s="99">
        <f>SUM(D21:D28)</f>
        <v>26000</v>
      </c>
      <c r="E20" s="99">
        <f>SUM(E21:E28)</f>
        <v>26000</v>
      </c>
      <c r="F20" s="99">
        <f>SUM(F21:F28)</f>
        <v>26000</v>
      </c>
      <c r="G20" s="102">
        <f t="shared" si="0"/>
        <v>1</v>
      </c>
      <c r="H20" s="102">
        <f t="shared" si="1"/>
        <v>1</v>
      </c>
    </row>
    <row r="21" spans="1:8" ht="16.5" customHeight="1">
      <c r="A21" s="107" t="s">
        <v>176</v>
      </c>
      <c r="B21" s="108" t="s">
        <v>163</v>
      </c>
      <c r="C21" s="14">
        <v>18100</v>
      </c>
      <c r="D21" s="14">
        <f>C21</f>
        <v>18100</v>
      </c>
      <c r="E21" s="14">
        <v>17940</v>
      </c>
      <c r="F21" s="14">
        <f>E21</f>
        <v>17940</v>
      </c>
      <c r="G21" s="100">
        <f t="shared" si="0"/>
        <v>0.9911602209944751</v>
      </c>
      <c r="H21" s="100">
        <f t="shared" si="1"/>
        <v>0.9911602209944751</v>
      </c>
    </row>
    <row r="22" spans="1:8" ht="16.5" customHeight="1">
      <c r="A22" s="107" t="s">
        <v>177</v>
      </c>
      <c r="B22" s="108" t="s">
        <v>165</v>
      </c>
      <c r="C22" s="14"/>
      <c r="D22" s="14"/>
      <c r="E22" s="14"/>
      <c r="F22" s="14"/>
      <c r="G22" s="100"/>
      <c r="H22" s="100"/>
    </row>
    <row r="23" spans="1:8" ht="16.5" customHeight="1">
      <c r="A23" s="107" t="s">
        <v>178</v>
      </c>
      <c r="B23" s="108" t="s">
        <v>158</v>
      </c>
      <c r="C23" s="14">
        <v>7000</v>
      </c>
      <c r="D23" s="14">
        <f>C23</f>
        <v>7000</v>
      </c>
      <c r="E23" s="14">
        <v>7000</v>
      </c>
      <c r="F23" s="14">
        <f>E23</f>
        <v>7000</v>
      </c>
      <c r="G23" s="100">
        <f t="shared" si="0"/>
        <v>1</v>
      </c>
      <c r="H23" s="100">
        <f t="shared" si="1"/>
        <v>1</v>
      </c>
    </row>
    <row r="24" spans="1:8" ht="16.5" customHeight="1">
      <c r="A24" s="107" t="s">
        <v>179</v>
      </c>
      <c r="B24" s="108" t="s">
        <v>168</v>
      </c>
      <c r="C24" s="14"/>
      <c r="D24" s="14"/>
      <c r="E24" s="14"/>
      <c r="F24" s="14"/>
      <c r="G24" s="100"/>
      <c r="H24" s="100"/>
    </row>
    <row r="25" spans="1:8" ht="16.5" customHeight="1">
      <c r="A25" s="107" t="s">
        <v>180</v>
      </c>
      <c r="B25" s="108" t="s">
        <v>170</v>
      </c>
      <c r="C25" s="14">
        <v>900</v>
      </c>
      <c r="D25" s="14">
        <f>C25</f>
        <v>900</v>
      </c>
      <c r="E25" s="14">
        <v>1050</v>
      </c>
      <c r="F25" s="14">
        <f>E25</f>
        <v>1050</v>
      </c>
      <c r="G25" s="100">
        <f t="shared" si="0"/>
        <v>1.1666666666666667</v>
      </c>
      <c r="H25" s="100">
        <f t="shared" si="1"/>
        <v>1.1666666666666667</v>
      </c>
    </row>
    <row r="26" spans="1:8" ht="16.5" customHeight="1">
      <c r="A26" s="107" t="s">
        <v>181</v>
      </c>
      <c r="B26" s="108" t="s">
        <v>172</v>
      </c>
      <c r="C26" s="14"/>
      <c r="D26" s="14"/>
      <c r="E26" s="14">
        <v>10</v>
      </c>
      <c r="F26" s="14">
        <f>E26</f>
        <v>10</v>
      </c>
      <c r="G26" s="100"/>
      <c r="H26" s="100"/>
    </row>
    <row r="27" spans="1:8" ht="16.5" customHeight="1">
      <c r="A27" s="107" t="s">
        <v>182</v>
      </c>
      <c r="B27" s="108" t="s">
        <v>174</v>
      </c>
      <c r="C27" s="14"/>
      <c r="D27" s="14"/>
      <c r="E27" s="14"/>
      <c r="F27" s="14"/>
      <c r="G27" s="100"/>
      <c r="H27" s="100"/>
    </row>
    <row r="28" spans="1:8" ht="16.5" customHeight="1">
      <c r="A28" s="107" t="s">
        <v>183</v>
      </c>
      <c r="B28" s="108" t="s">
        <v>83</v>
      </c>
      <c r="C28" s="14"/>
      <c r="D28" s="14"/>
      <c r="E28" s="14"/>
      <c r="F28" s="14"/>
      <c r="G28" s="100"/>
      <c r="H28" s="100"/>
    </row>
    <row r="29" spans="1:8" s="106" customFormat="1" ht="16.5" customHeight="1">
      <c r="A29" s="101">
        <v>3</v>
      </c>
      <c r="B29" s="8" t="s">
        <v>238</v>
      </c>
      <c r="C29" s="99">
        <f>SUM(C30:C37)</f>
        <v>1770000</v>
      </c>
      <c r="D29" s="99">
        <f>SUM(D30:D37)</f>
        <v>1770000</v>
      </c>
      <c r="E29" s="99">
        <f>SUM(E30:E37)</f>
        <v>1400000</v>
      </c>
      <c r="F29" s="99">
        <f>SUM(F30:F37)</f>
        <v>1400000</v>
      </c>
      <c r="G29" s="102">
        <f t="shared" si="0"/>
        <v>0.7909604519774012</v>
      </c>
      <c r="H29" s="102">
        <f t="shared" si="1"/>
        <v>0.7909604519774012</v>
      </c>
    </row>
    <row r="30" spans="1:8" ht="16.5" customHeight="1">
      <c r="A30" s="107" t="s">
        <v>185</v>
      </c>
      <c r="B30" s="108" t="s">
        <v>163</v>
      </c>
      <c r="C30" s="14">
        <v>750000</v>
      </c>
      <c r="D30" s="14">
        <f>C30</f>
        <v>750000</v>
      </c>
      <c r="E30" s="14">
        <v>514000</v>
      </c>
      <c r="F30" s="14">
        <f>E30</f>
        <v>514000</v>
      </c>
      <c r="G30" s="100">
        <f t="shared" si="0"/>
        <v>0.6853333333333333</v>
      </c>
      <c r="H30" s="100">
        <f t="shared" si="1"/>
        <v>0.6853333333333333</v>
      </c>
    </row>
    <row r="31" spans="1:8" ht="16.5" customHeight="1">
      <c r="A31" s="107" t="s">
        <v>186</v>
      </c>
      <c r="B31" s="108" t="s">
        <v>165</v>
      </c>
      <c r="C31" s="14">
        <v>500</v>
      </c>
      <c r="D31" s="14">
        <f>C31</f>
        <v>500</v>
      </c>
      <c r="E31" s="14">
        <v>550</v>
      </c>
      <c r="F31" s="14">
        <f aca="true" t="shared" si="3" ref="F31:F37">E31</f>
        <v>550</v>
      </c>
      <c r="G31" s="100">
        <f t="shared" si="0"/>
        <v>1.1</v>
      </c>
      <c r="H31" s="100">
        <f t="shared" si="1"/>
        <v>1.1</v>
      </c>
    </row>
    <row r="32" spans="1:8" ht="16.5" customHeight="1">
      <c r="A32" s="107" t="s">
        <v>187</v>
      </c>
      <c r="B32" s="108" t="s">
        <v>158</v>
      </c>
      <c r="C32" s="14">
        <v>1000000</v>
      </c>
      <c r="D32" s="14">
        <f>C32</f>
        <v>1000000</v>
      </c>
      <c r="E32" s="14">
        <v>847400</v>
      </c>
      <c r="F32" s="14">
        <f t="shared" si="3"/>
        <v>847400</v>
      </c>
      <c r="G32" s="100">
        <f t="shared" si="0"/>
        <v>0.8474</v>
      </c>
      <c r="H32" s="100">
        <f t="shared" si="1"/>
        <v>0.8474</v>
      </c>
    </row>
    <row r="33" spans="1:8" ht="16.5" customHeight="1">
      <c r="A33" s="107" t="s">
        <v>188</v>
      </c>
      <c r="B33" s="108" t="s">
        <v>184</v>
      </c>
      <c r="C33" s="14"/>
      <c r="D33" s="14"/>
      <c r="E33" s="14"/>
      <c r="F33" s="14"/>
      <c r="G33" s="100"/>
      <c r="H33" s="100"/>
    </row>
    <row r="34" spans="1:8" ht="16.5" customHeight="1">
      <c r="A34" s="107" t="s">
        <v>189</v>
      </c>
      <c r="B34" s="108" t="s">
        <v>170</v>
      </c>
      <c r="C34" s="14">
        <v>9500</v>
      </c>
      <c r="D34" s="14">
        <f>C34</f>
        <v>9500</v>
      </c>
      <c r="E34" s="14">
        <v>13500</v>
      </c>
      <c r="F34" s="14">
        <f t="shared" si="3"/>
        <v>13500</v>
      </c>
      <c r="G34" s="100">
        <f t="shared" si="0"/>
        <v>1.4210526315789473</v>
      </c>
      <c r="H34" s="100">
        <f t="shared" si="1"/>
        <v>1.4210526315789473</v>
      </c>
    </row>
    <row r="35" spans="1:8" ht="16.5" customHeight="1">
      <c r="A35" s="107" t="s">
        <v>190</v>
      </c>
      <c r="B35" s="108" t="s">
        <v>172</v>
      </c>
      <c r="C35" s="14"/>
      <c r="D35" s="14"/>
      <c r="E35" s="14">
        <v>50</v>
      </c>
      <c r="F35" s="14">
        <f t="shared" si="3"/>
        <v>50</v>
      </c>
      <c r="G35" s="100"/>
      <c r="H35" s="100"/>
    </row>
    <row r="36" spans="1:8" ht="16.5" customHeight="1">
      <c r="A36" s="107" t="s">
        <v>191</v>
      </c>
      <c r="B36" s="108" t="s">
        <v>201</v>
      </c>
      <c r="C36" s="14">
        <v>10000</v>
      </c>
      <c r="D36" s="14">
        <f>C36</f>
        <v>10000</v>
      </c>
      <c r="E36" s="14">
        <v>24000</v>
      </c>
      <c r="F36" s="14">
        <f t="shared" si="3"/>
        <v>24000</v>
      </c>
      <c r="G36" s="100">
        <f t="shared" si="0"/>
        <v>2.4</v>
      </c>
      <c r="H36" s="100">
        <f t="shared" si="1"/>
        <v>2.4</v>
      </c>
    </row>
    <row r="37" spans="1:8" ht="16.5" customHeight="1">
      <c r="A37" s="107" t="s">
        <v>192</v>
      </c>
      <c r="B37" s="108" t="s">
        <v>83</v>
      </c>
      <c r="C37" s="14"/>
      <c r="D37" s="14"/>
      <c r="E37" s="14">
        <v>500</v>
      </c>
      <c r="F37" s="14">
        <f t="shared" si="3"/>
        <v>500</v>
      </c>
      <c r="G37" s="100"/>
      <c r="H37" s="100"/>
    </row>
    <row r="38" spans="1:8" s="106" customFormat="1" ht="16.5" customHeight="1">
      <c r="A38" s="98">
        <v>4</v>
      </c>
      <c r="B38" s="103" t="s">
        <v>62</v>
      </c>
      <c r="C38" s="99">
        <f>SUM(C39:C44)</f>
        <v>3598900</v>
      </c>
      <c r="D38" s="99">
        <f>SUM(D39:D44)</f>
        <v>3598900</v>
      </c>
      <c r="E38" s="99">
        <f>SUM(E39:E44)</f>
        <v>3326000</v>
      </c>
      <c r="F38" s="99">
        <f>SUM(F39:F44)</f>
        <v>3326000</v>
      </c>
      <c r="G38" s="102">
        <f t="shared" si="0"/>
        <v>0.9241712745561144</v>
      </c>
      <c r="H38" s="102">
        <f t="shared" si="1"/>
        <v>0.9241712745561144</v>
      </c>
    </row>
    <row r="39" spans="1:8" ht="16.5" customHeight="1">
      <c r="A39" s="107" t="s">
        <v>193</v>
      </c>
      <c r="B39" s="108" t="s">
        <v>163</v>
      </c>
      <c r="C39" s="14">
        <v>1913900</v>
      </c>
      <c r="D39" s="14">
        <f>C39</f>
        <v>1913900</v>
      </c>
      <c r="E39" s="14">
        <v>1460000</v>
      </c>
      <c r="F39" s="14">
        <f aca="true" t="shared" si="4" ref="F39:F45">E39</f>
        <v>1460000</v>
      </c>
      <c r="G39" s="100">
        <f t="shared" si="0"/>
        <v>0.7628402737865092</v>
      </c>
      <c r="H39" s="100">
        <f t="shared" si="1"/>
        <v>0.7628402737865092</v>
      </c>
    </row>
    <row r="40" spans="1:8" ht="16.5" customHeight="1">
      <c r="A40" s="107" t="s">
        <v>194</v>
      </c>
      <c r="B40" s="108" t="s">
        <v>165</v>
      </c>
      <c r="C40" s="14">
        <v>678000</v>
      </c>
      <c r="D40" s="14">
        <f>C40</f>
        <v>678000</v>
      </c>
      <c r="E40" s="14">
        <v>650000</v>
      </c>
      <c r="F40" s="14">
        <f t="shared" si="4"/>
        <v>650000</v>
      </c>
      <c r="G40" s="100">
        <f t="shared" si="0"/>
        <v>0.9587020648967551</v>
      </c>
      <c r="H40" s="100">
        <f t="shared" si="1"/>
        <v>0.9587020648967551</v>
      </c>
    </row>
    <row r="41" spans="1:8" ht="16.5" customHeight="1">
      <c r="A41" s="107" t="s">
        <v>198</v>
      </c>
      <c r="B41" s="108" t="s">
        <v>158</v>
      </c>
      <c r="C41" s="14">
        <v>1000000</v>
      </c>
      <c r="D41" s="14">
        <f>C41</f>
        <v>1000000</v>
      </c>
      <c r="E41" s="14">
        <v>1201500</v>
      </c>
      <c r="F41" s="14">
        <f t="shared" si="4"/>
        <v>1201500</v>
      </c>
      <c r="G41" s="100">
        <f t="shared" si="0"/>
        <v>1.2015</v>
      </c>
      <c r="H41" s="100">
        <f t="shared" si="1"/>
        <v>1.2015</v>
      </c>
    </row>
    <row r="42" spans="1:8" ht="16.5" customHeight="1">
      <c r="A42" s="107" t="s">
        <v>195</v>
      </c>
      <c r="B42" s="108" t="s">
        <v>170</v>
      </c>
      <c r="C42" s="14">
        <v>7000</v>
      </c>
      <c r="D42" s="14">
        <f>C42</f>
        <v>7000</v>
      </c>
      <c r="E42" s="14">
        <v>7000</v>
      </c>
      <c r="F42" s="14">
        <f t="shared" si="4"/>
        <v>7000</v>
      </c>
      <c r="G42" s="100">
        <f t="shared" si="0"/>
        <v>1</v>
      </c>
      <c r="H42" s="100">
        <f t="shared" si="1"/>
        <v>1</v>
      </c>
    </row>
    <row r="43" spans="1:8" ht="16.5" customHeight="1">
      <c r="A43" s="107" t="s">
        <v>196</v>
      </c>
      <c r="B43" s="108" t="s">
        <v>172</v>
      </c>
      <c r="C43" s="32"/>
      <c r="D43" s="32"/>
      <c r="E43" s="14">
        <v>600</v>
      </c>
      <c r="F43" s="14">
        <f t="shared" si="4"/>
        <v>600</v>
      </c>
      <c r="G43" s="100"/>
      <c r="H43" s="100"/>
    </row>
    <row r="44" spans="1:8" ht="16.5" customHeight="1">
      <c r="A44" s="107" t="s">
        <v>197</v>
      </c>
      <c r="B44" s="108" t="s">
        <v>83</v>
      </c>
      <c r="C44" s="32"/>
      <c r="D44" s="32"/>
      <c r="E44" s="14">
        <v>6900</v>
      </c>
      <c r="F44" s="14">
        <f t="shared" si="4"/>
        <v>6900</v>
      </c>
      <c r="G44" s="100"/>
      <c r="H44" s="100"/>
    </row>
    <row r="45" spans="1:8" s="106" customFormat="1" ht="16.5" customHeight="1">
      <c r="A45" s="7">
        <v>5</v>
      </c>
      <c r="B45" s="8" t="s">
        <v>38</v>
      </c>
      <c r="C45" s="96">
        <v>590000</v>
      </c>
      <c r="D45" s="96">
        <f>C45</f>
        <v>590000</v>
      </c>
      <c r="E45" s="96">
        <v>650000</v>
      </c>
      <c r="F45" s="96">
        <f t="shared" si="4"/>
        <v>650000</v>
      </c>
      <c r="G45" s="102">
        <f t="shared" si="0"/>
        <v>1.1016949152542372</v>
      </c>
      <c r="H45" s="102">
        <f t="shared" si="1"/>
        <v>1.1016949152542372</v>
      </c>
    </row>
    <row r="46" spans="1:8" s="106" customFormat="1" ht="16.5" customHeight="1">
      <c r="A46" s="7">
        <v>6</v>
      </c>
      <c r="B46" s="8" t="s">
        <v>39</v>
      </c>
      <c r="C46" s="96">
        <f>SUM(C47:C48)</f>
        <v>215000</v>
      </c>
      <c r="D46" s="96">
        <f>SUM(D47:D48)</f>
        <v>80000</v>
      </c>
      <c r="E46" s="96">
        <v>265000</v>
      </c>
      <c r="F46" s="96">
        <v>80000</v>
      </c>
      <c r="G46" s="102">
        <f t="shared" si="0"/>
        <v>1.2325581395348837</v>
      </c>
      <c r="H46" s="102">
        <f t="shared" si="1"/>
        <v>1</v>
      </c>
    </row>
    <row r="47" spans="1:8" ht="15">
      <c r="A47" s="9" t="s">
        <v>4</v>
      </c>
      <c r="B47" s="108" t="s">
        <v>63</v>
      </c>
      <c r="C47" s="14">
        <v>80000</v>
      </c>
      <c r="D47" s="14">
        <f>C47</f>
        <v>80000</v>
      </c>
      <c r="E47" s="14"/>
      <c r="F47" s="14">
        <v>80000</v>
      </c>
      <c r="G47" s="100">
        <f t="shared" si="0"/>
        <v>0</v>
      </c>
      <c r="H47" s="100">
        <f t="shared" si="1"/>
        <v>1</v>
      </c>
    </row>
    <row r="48" spans="1:8" ht="16.5" customHeight="1">
      <c r="A48" s="9" t="s">
        <v>4</v>
      </c>
      <c r="B48" s="108" t="s">
        <v>64</v>
      </c>
      <c r="C48" s="14">
        <v>135000</v>
      </c>
      <c r="D48" s="14"/>
      <c r="E48" s="14"/>
      <c r="F48" s="14"/>
      <c r="G48" s="100">
        <f t="shared" si="0"/>
        <v>0</v>
      </c>
      <c r="H48" s="100"/>
    </row>
    <row r="49" spans="1:8" s="106" customFormat="1" ht="16.5" customHeight="1">
      <c r="A49" s="7">
        <v>7</v>
      </c>
      <c r="B49" s="8" t="s">
        <v>65</v>
      </c>
      <c r="C49" s="96">
        <v>255000</v>
      </c>
      <c r="D49" s="96">
        <f>C49</f>
        <v>255000</v>
      </c>
      <c r="E49" s="96">
        <v>260000</v>
      </c>
      <c r="F49" s="96">
        <f>E49</f>
        <v>260000</v>
      </c>
      <c r="G49" s="102">
        <f t="shared" si="0"/>
        <v>1.0196078431372548</v>
      </c>
      <c r="H49" s="102">
        <f t="shared" si="1"/>
        <v>1.0196078431372548</v>
      </c>
    </row>
    <row r="50" spans="1:8" s="106" customFormat="1" ht="16.5" customHeight="1">
      <c r="A50" s="7">
        <v>8</v>
      </c>
      <c r="B50" s="8" t="s">
        <v>66</v>
      </c>
      <c r="C50" s="96">
        <f>SUM(C51:C53)</f>
        <v>65000</v>
      </c>
      <c r="D50" s="96">
        <f>SUM(D51:D53)</f>
        <v>35000</v>
      </c>
      <c r="E50" s="96">
        <f>SUM(E51:E53)</f>
        <v>65000</v>
      </c>
      <c r="F50" s="96">
        <f>SUM(F51:F53)</f>
        <v>35000</v>
      </c>
      <c r="G50" s="102">
        <f t="shared" si="0"/>
        <v>1</v>
      </c>
      <c r="H50" s="102">
        <f t="shared" si="1"/>
        <v>1</v>
      </c>
    </row>
    <row r="51" spans="1:8" ht="16.5" customHeight="1">
      <c r="A51" s="9" t="s">
        <v>4</v>
      </c>
      <c r="B51" s="108" t="s">
        <v>67</v>
      </c>
      <c r="C51" s="14">
        <v>30000</v>
      </c>
      <c r="D51" s="14"/>
      <c r="E51" s="14">
        <f>C51</f>
        <v>30000</v>
      </c>
      <c r="F51" s="14"/>
      <c r="G51" s="100">
        <f t="shared" si="0"/>
        <v>1</v>
      </c>
      <c r="H51" s="100"/>
    </row>
    <row r="52" spans="1:8" ht="16.5" customHeight="1">
      <c r="A52" s="9" t="s">
        <v>4</v>
      </c>
      <c r="B52" s="108" t="s">
        <v>206</v>
      </c>
      <c r="C52" s="14">
        <v>35000</v>
      </c>
      <c r="D52" s="14">
        <f>C52</f>
        <v>35000</v>
      </c>
      <c r="E52" s="14">
        <f>C52</f>
        <v>35000</v>
      </c>
      <c r="F52" s="14">
        <f>E52</f>
        <v>35000</v>
      </c>
      <c r="G52" s="100">
        <f t="shared" si="0"/>
        <v>1</v>
      </c>
      <c r="H52" s="100">
        <f t="shared" si="1"/>
        <v>1</v>
      </c>
    </row>
    <row r="53" spans="1:8" ht="16.5" customHeight="1">
      <c r="A53" s="9" t="s">
        <v>4</v>
      </c>
      <c r="B53" s="108" t="s">
        <v>68</v>
      </c>
      <c r="C53" s="14"/>
      <c r="D53" s="14"/>
      <c r="E53" s="14"/>
      <c r="F53" s="14"/>
      <c r="G53" s="100"/>
      <c r="H53" s="100"/>
    </row>
    <row r="54" spans="1:8" s="106" customFormat="1" ht="16.5" customHeight="1">
      <c r="A54" s="7">
        <v>9</v>
      </c>
      <c r="B54" s="8" t="s">
        <v>69</v>
      </c>
      <c r="C54" s="96"/>
      <c r="D54" s="96"/>
      <c r="E54" s="96"/>
      <c r="F54" s="96"/>
      <c r="G54" s="102"/>
      <c r="H54" s="102"/>
    </row>
    <row r="55" spans="1:8" s="106" customFormat="1" ht="16.5" customHeight="1">
      <c r="A55" s="7">
        <v>10</v>
      </c>
      <c r="B55" s="8" t="s">
        <v>70</v>
      </c>
      <c r="C55" s="96">
        <v>20000</v>
      </c>
      <c r="D55" s="96">
        <f>C55</f>
        <v>20000</v>
      </c>
      <c r="E55" s="96">
        <v>27000</v>
      </c>
      <c r="F55" s="96">
        <f>E55</f>
        <v>27000</v>
      </c>
      <c r="G55" s="102">
        <f t="shared" si="0"/>
        <v>1.35</v>
      </c>
      <c r="H55" s="102">
        <f t="shared" si="1"/>
        <v>1.35</v>
      </c>
    </row>
    <row r="56" spans="1:8" s="106" customFormat="1" ht="16.5" customHeight="1">
      <c r="A56" s="7">
        <v>11</v>
      </c>
      <c r="B56" s="8" t="s">
        <v>71</v>
      </c>
      <c r="C56" s="96">
        <v>160000</v>
      </c>
      <c r="D56" s="96">
        <f aca="true" t="shared" si="5" ref="D56:D62">C56</f>
        <v>160000</v>
      </c>
      <c r="E56" s="96">
        <v>200000</v>
      </c>
      <c r="F56" s="96">
        <f aca="true" t="shared" si="6" ref="F56:F62">E56</f>
        <v>200000</v>
      </c>
      <c r="G56" s="102">
        <f t="shared" si="0"/>
        <v>1.25</v>
      </c>
      <c r="H56" s="102">
        <f t="shared" si="1"/>
        <v>1.25</v>
      </c>
    </row>
    <row r="57" spans="1:8" s="106" customFormat="1" ht="16.5" customHeight="1">
      <c r="A57" s="7">
        <v>12</v>
      </c>
      <c r="B57" s="8" t="s">
        <v>40</v>
      </c>
      <c r="C57" s="96">
        <v>760000</v>
      </c>
      <c r="D57" s="96">
        <v>760000</v>
      </c>
      <c r="E57" s="96">
        <v>1350000</v>
      </c>
      <c r="F57" s="96">
        <f t="shared" si="6"/>
        <v>1350000</v>
      </c>
      <c r="G57" s="102">
        <f t="shared" si="0"/>
        <v>1.7763157894736843</v>
      </c>
      <c r="H57" s="102">
        <f t="shared" si="1"/>
        <v>1.7763157894736843</v>
      </c>
    </row>
    <row r="58" spans="1:8" s="106" customFormat="1" ht="16.5" customHeight="1">
      <c r="A58" s="7">
        <v>13</v>
      </c>
      <c r="B58" s="8" t="s">
        <v>72</v>
      </c>
      <c r="C58" s="96"/>
      <c r="D58" s="96"/>
      <c r="E58" s="96"/>
      <c r="F58" s="96"/>
      <c r="G58" s="102"/>
      <c r="H58" s="102"/>
    </row>
    <row r="59" spans="1:8" s="106" customFormat="1" ht="16.5" customHeight="1">
      <c r="A59" s="7">
        <v>14</v>
      </c>
      <c r="B59" s="8" t="s">
        <v>74</v>
      </c>
      <c r="C59" s="96"/>
      <c r="D59" s="96"/>
      <c r="E59" s="96">
        <v>19000</v>
      </c>
      <c r="F59" s="96">
        <f t="shared" si="6"/>
        <v>19000</v>
      </c>
      <c r="G59" s="102"/>
      <c r="H59" s="102"/>
    </row>
    <row r="60" spans="1:8" s="106" customFormat="1" ht="16.5" customHeight="1">
      <c r="A60" s="7">
        <v>15</v>
      </c>
      <c r="B60" s="8" t="s">
        <v>75</v>
      </c>
      <c r="C60" s="96">
        <v>121100</v>
      </c>
      <c r="D60" s="96">
        <v>30000</v>
      </c>
      <c r="E60" s="96">
        <v>140000</v>
      </c>
      <c r="F60" s="111">
        <v>80000</v>
      </c>
      <c r="G60" s="102">
        <f t="shared" si="0"/>
        <v>1.1560693641618498</v>
      </c>
      <c r="H60" s="102">
        <f t="shared" si="1"/>
        <v>2.6666666666666665</v>
      </c>
    </row>
    <row r="61" spans="1:8" s="106" customFormat="1" ht="16.5" customHeight="1">
      <c r="A61" s="7">
        <v>16</v>
      </c>
      <c r="B61" s="8" t="s">
        <v>76</v>
      </c>
      <c r="C61" s="96">
        <v>30000</v>
      </c>
      <c r="D61" s="96">
        <f t="shared" si="5"/>
        <v>30000</v>
      </c>
      <c r="E61" s="96">
        <v>34000</v>
      </c>
      <c r="F61" s="96">
        <f t="shared" si="6"/>
        <v>34000</v>
      </c>
      <c r="G61" s="102">
        <f t="shared" si="0"/>
        <v>1.1333333333333333</v>
      </c>
      <c r="H61" s="102">
        <f t="shared" si="1"/>
        <v>1.1333333333333333</v>
      </c>
    </row>
    <row r="62" spans="1:8" s="106" customFormat="1" ht="16.5" customHeight="1">
      <c r="A62" s="101">
        <v>17</v>
      </c>
      <c r="B62" s="8" t="s">
        <v>73</v>
      </c>
      <c r="C62" s="99">
        <v>10000</v>
      </c>
      <c r="D62" s="96">
        <f t="shared" si="5"/>
        <v>10000</v>
      </c>
      <c r="E62" s="99">
        <v>8000</v>
      </c>
      <c r="F62" s="96">
        <f t="shared" si="6"/>
        <v>8000</v>
      </c>
      <c r="G62" s="102">
        <f t="shared" si="0"/>
        <v>0.8</v>
      </c>
      <c r="H62" s="102">
        <f t="shared" si="1"/>
        <v>0.8</v>
      </c>
    </row>
    <row r="63" spans="1:8" ht="16.5" customHeight="1">
      <c r="A63" s="107" t="s">
        <v>207</v>
      </c>
      <c r="B63" s="108" t="s">
        <v>157</v>
      </c>
      <c r="C63" s="14"/>
      <c r="D63" s="14"/>
      <c r="E63" s="14"/>
      <c r="F63" s="14"/>
      <c r="G63" s="100"/>
      <c r="H63" s="100"/>
    </row>
    <row r="64" spans="1:8" ht="16.5" customHeight="1">
      <c r="A64" s="107" t="s">
        <v>208</v>
      </c>
      <c r="B64" s="108" t="s">
        <v>158</v>
      </c>
      <c r="C64" s="14"/>
      <c r="D64" s="14"/>
      <c r="E64" s="14"/>
      <c r="F64" s="14"/>
      <c r="G64" s="100"/>
      <c r="H64" s="100"/>
    </row>
    <row r="65" spans="1:8" ht="16.5" customHeight="1">
      <c r="A65" s="107" t="s">
        <v>209</v>
      </c>
      <c r="B65" s="108" t="s">
        <v>168</v>
      </c>
      <c r="C65" s="14"/>
      <c r="D65" s="14"/>
      <c r="E65" s="14"/>
      <c r="F65" s="14"/>
      <c r="G65" s="100"/>
      <c r="H65" s="100"/>
    </row>
    <row r="66" spans="1:8" ht="16.5" customHeight="1">
      <c r="A66" s="107" t="s">
        <v>210</v>
      </c>
      <c r="B66" s="108" t="s">
        <v>199</v>
      </c>
      <c r="C66" s="14"/>
      <c r="D66" s="14"/>
      <c r="E66" s="14"/>
      <c r="F66" s="14"/>
      <c r="G66" s="100"/>
      <c r="H66" s="100"/>
    </row>
    <row r="67" spans="1:8" ht="16.5" customHeight="1">
      <c r="A67" s="107" t="s">
        <v>211</v>
      </c>
      <c r="B67" s="108" t="s">
        <v>172</v>
      </c>
      <c r="C67" s="14"/>
      <c r="D67" s="14"/>
      <c r="E67" s="14"/>
      <c r="F67" s="14"/>
      <c r="G67" s="100"/>
      <c r="H67" s="100"/>
    </row>
    <row r="68" spans="1:8" ht="16.5" customHeight="1">
      <c r="A68" s="107" t="s">
        <v>212</v>
      </c>
      <c r="B68" s="108" t="s">
        <v>200</v>
      </c>
      <c r="C68" s="14"/>
      <c r="D68" s="14"/>
      <c r="E68" s="14"/>
      <c r="F68" s="14"/>
      <c r="G68" s="100"/>
      <c r="H68" s="100"/>
    </row>
    <row r="69" spans="1:8" s="106" customFormat="1" ht="16.5" customHeight="1">
      <c r="A69" s="7" t="s">
        <v>7</v>
      </c>
      <c r="B69" s="8" t="s">
        <v>41</v>
      </c>
      <c r="C69" s="96"/>
      <c r="D69" s="96"/>
      <c r="E69" s="96"/>
      <c r="F69" s="96"/>
      <c r="G69" s="102"/>
      <c r="H69" s="102"/>
    </row>
    <row r="70" spans="1:8" s="106" customFormat="1" ht="16.5" customHeight="1">
      <c r="A70" s="7" t="s">
        <v>8</v>
      </c>
      <c r="B70" s="8" t="s">
        <v>77</v>
      </c>
      <c r="C70" s="96">
        <f>SUM(C71:C76)</f>
        <v>2800000</v>
      </c>
      <c r="D70" s="96"/>
      <c r="E70" s="96">
        <v>3000000</v>
      </c>
      <c r="F70" s="96"/>
      <c r="G70" s="102"/>
      <c r="H70" s="102"/>
    </row>
    <row r="71" spans="1:8" ht="16.5" customHeight="1">
      <c r="A71" s="9">
        <v>1</v>
      </c>
      <c r="B71" s="10" t="s">
        <v>78</v>
      </c>
      <c r="C71" s="14">
        <v>2445000</v>
      </c>
      <c r="D71" s="14"/>
      <c r="E71" s="14"/>
      <c r="F71" s="14"/>
      <c r="G71" s="100"/>
      <c r="H71" s="100"/>
    </row>
    <row r="72" spans="1:8" ht="16.5" customHeight="1">
      <c r="A72" s="9">
        <v>2</v>
      </c>
      <c r="B72" s="10" t="s">
        <v>79</v>
      </c>
      <c r="C72" s="14">
        <v>10000</v>
      </c>
      <c r="D72" s="14"/>
      <c r="E72" s="14"/>
      <c r="F72" s="14"/>
      <c r="G72" s="100"/>
      <c r="H72" s="100"/>
    </row>
    <row r="73" spans="1:8" ht="16.5" customHeight="1">
      <c r="A73" s="9">
        <v>3</v>
      </c>
      <c r="B73" s="10" t="s">
        <v>80</v>
      </c>
      <c r="C73" s="14">
        <v>343000</v>
      </c>
      <c r="D73" s="14"/>
      <c r="E73" s="14"/>
      <c r="F73" s="14"/>
      <c r="G73" s="100"/>
      <c r="H73" s="100"/>
    </row>
    <row r="74" spans="1:8" ht="16.5" customHeight="1">
      <c r="A74" s="9">
        <v>4</v>
      </c>
      <c r="B74" s="10" t="s">
        <v>81</v>
      </c>
      <c r="C74" s="14"/>
      <c r="D74" s="14"/>
      <c r="E74" s="14"/>
      <c r="F74" s="14"/>
      <c r="G74" s="100"/>
      <c r="H74" s="100"/>
    </row>
    <row r="75" spans="1:8" ht="16.5" customHeight="1">
      <c r="A75" s="9">
        <v>5</v>
      </c>
      <c r="B75" s="10" t="s">
        <v>82</v>
      </c>
      <c r="C75" s="14">
        <v>2000</v>
      </c>
      <c r="D75" s="14"/>
      <c r="E75" s="14"/>
      <c r="F75" s="14"/>
      <c r="G75" s="100"/>
      <c r="H75" s="100"/>
    </row>
    <row r="76" spans="1:8" ht="16.5" customHeight="1">
      <c r="A76" s="9">
        <v>6</v>
      </c>
      <c r="B76" s="10" t="s">
        <v>83</v>
      </c>
      <c r="C76" s="14"/>
      <c r="D76" s="14"/>
      <c r="E76" s="14"/>
      <c r="F76" s="14"/>
      <c r="G76" s="100"/>
      <c r="H76" s="100"/>
    </row>
    <row r="77" spans="1:8" s="106" customFormat="1" ht="16.5" customHeight="1">
      <c r="A77" s="11" t="s">
        <v>9</v>
      </c>
      <c r="B77" s="12" t="s">
        <v>84</v>
      </c>
      <c r="C77" s="49"/>
      <c r="D77" s="49"/>
      <c r="E77" s="49"/>
      <c r="F77" s="49"/>
      <c r="G77" s="104"/>
      <c r="H77" s="104"/>
    </row>
    <row r="78" spans="1:8" s="106" customFormat="1" ht="16.5" customHeight="1">
      <c r="A78" s="40"/>
      <c r="B78" s="109"/>
      <c r="C78" s="46"/>
      <c r="D78" s="46"/>
      <c r="E78" s="46"/>
      <c r="F78" s="46"/>
      <c r="G78" s="110"/>
      <c r="H78" s="110"/>
    </row>
    <row r="79" spans="1:8" s="106" customFormat="1" ht="16.5" customHeight="1">
      <c r="A79" s="40"/>
      <c r="B79" s="109"/>
      <c r="C79" s="46"/>
      <c r="D79" s="46"/>
      <c r="E79" s="46"/>
      <c r="F79" s="46"/>
      <c r="G79" s="110"/>
      <c r="H79" s="110"/>
    </row>
    <row r="80" spans="1:8" s="106" customFormat="1" ht="16.5" customHeight="1">
      <c r="A80" s="40"/>
      <c r="B80" s="109"/>
      <c r="C80" s="46"/>
      <c r="D80" s="46"/>
      <c r="E80" s="46"/>
      <c r="F80" s="46"/>
      <c r="G80" s="110"/>
      <c r="H80" s="110"/>
    </row>
    <row r="81" spans="1:8" s="106" customFormat="1" ht="16.5" customHeight="1">
      <c r="A81" s="40"/>
      <c r="B81" s="109"/>
      <c r="C81" s="46"/>
      <c r="D81" s="46"/>
      <c r="E81" s="46"/>
      <c r="F81" s="46"/>
      <c r="G81" s="110"/>
      <c r="H81" s="110"/>
    </row>
    <row r="82" spans="1:8" s="106" customFormat="1" ht="16.5" customHeight="1">
      <c r="A82" s="40"/>
      <c r="B82" s="109"/>
      <c r="C82" s="46"/>
      <c r="D82" s="46"/>
      <c r="E82" s="46"/>
      <c r="F82" s="46"/>
      <c r="G82" s="110"/>
      <c r="H82" s="110"/>
    </row>
    <row r="83" spans="1:8" s="25" customFormat="1" ht="16.5" customHeight="1">
      <c r="A83" s="73"/>
      <c r="B83" s="74"/>
      <c r="C83" s="75"/>
      <c r="D83" s="75"/>
      <c r="E83" s="75"/>
      <c r="F83" s="75"/>
      <c r="G83" s="76"/>
      <c r="H83" s="76"/>
    </row>
    <row r="84" spans="1:8" s="25" customFormat="1" ht="16.5" customHeight="1">
      <c r="A84" s="73"/>
      <c r="B84" s="74"/>
      <c r="C84" s="75"/>
      <c r="D84" s="75"/>
      <c r="E84" s="75"/>
      <c r="F84" s="75"/>
      <c r="G84" s="76"/>
      <c r="H84" s="76"/>
    </row>
    <row r="85" spans="1:8" s="25" customFormat="1" ht="16.5" customHeight="1">
      <c r="A85" s="73"/>
      <c r="B85" s="74"/>
      <c r="C85" s="75"/>
      <c r="D85" s="75"/>
      <c r="E85" s="75"/>
      <c r="F85" s="75"/>
      <c r="G85" s="76"/>
      <c r="H85" s="76"/>
    </row>
    <row r="86" spans="1:8" s="25" customFormat="1" ht="16.5" customHeight="1">
      <c r="A86" s="73"/>
      <c r="B86" s="74"/>
      <c r="C86" s="75"/>
      <c r="D86" s="75"/>
      <c r="E86" s="75"/>
      <c r="F86" s="75"/>
      <c r="G86" s="76"/>
      <c r="H86" s="76"/>
    </row>
    <row r="87" spans="1:8" s="25" customFormat="1" ht="18" customHeight="1">
      <c r="A87" s="73"/>
      <c r="B87" s="74"/>
      <c r="C87" s="75"/>
      <c r="D87" s="75"/>
      <c r="E87" s="75"/>
      <c r="F87" s="75"/>
      <c r="G87" s="76"/>
      <c r="H87" s="76"/>
    </row>
    <row r="88" spans="1:8" s="25" customFormat="1" ht="16.5" customHeight="1">
      <c r="A88" s="73"/>
      <c r="B88" s="74"/>
      <c r="C88" s="75"/>
      <c r="D88" s="75"/>
      <c r="E88" s="75"/>
      <c r="F88" s="75"/>
      <c r="G88" s="76"/>
      <c r="H88" s="76"/>
    </row>
    <row r="89" spans="1:8" s="25" customFormat="1" ht="16.5" customHeight="1">
      <c r="A89" s="73"/>
      <c r="B89" s="74"/>
      <c r="C89" s="75"/>
      <c r="D89" s="75"/>
      <c r="E89" s="75"/>
      <c r="F89" s="75"/>
      <c r="G89" s="76"/>
      <c r="H89" s="76"/>
    </row>
    <row r="90" spans="1:8" s="25" customFormat="1" ht="16.5" customHeight="1">
      <c r="A90" s="73"/>
      <c r="B90" s="74"/>
      <c r="C90" s="75"/>
      <c r="D90" s="75"/>
      <c r="E90" s="75"/>
      <c r="F90" s="75"/>
      <c r="G90" s="76"/>
      <c r="H90" s="76"/>
    </row>
    <row r="91" spans="1:8" s="25" customFormat="1" ht="16.5" customHeight="1">
      <c r="A91" s="73"/>
      <c r="B91" s="74"/>
      <c r="C91" s="75"/>
      <c r="D91" s="75"/>
      <c r="E91" s="75"/>
      <c r="F91" s="75"/>
      <c r="G91" s="76"/>
      <c r="H91" s="76"/>
    </row>
    <row r="92" spans="1:8" s="25" customFormat="1" ht="16.5" customHeight="1">
      <c r="A92" s="73"/>
      <c r="B92" s="74"/>
      <c r="C92" s="75"/>
      <c r="D92" s="75"/>
      <c r="E92" s="75"/>
      <c r="F92" s="75"/>
      <c r="G92" s="76"/>
      <c r="H92" s="76"/>
    </row>
    <row r="93" spans="1:8" s="25" customFormat="1" ht="16.5" customHeight="1">
      <c r="A93" s="73"/>
      <c r="B93" s="74"/>
      <c r="C93" s="75"/>
      <c r="D93" s="75"/>
      <c r="E93" s="75"/>
      <c r="F93" s="75"/>
      <c r="G93" s="76"/>
      <c r="H93" s="76"/>
    </row>
    <row r="94" spans="1:8" s="25" customFormat="1" ht="16.5" customHeight="1">
      <c r="A94" s="73"/>
      <c r="B94" s="74"/>
      <c r="C94" s="75"/>
      <c r="D94" s="75"/>
      <c r="E94" s="75"/>
      <c r="F94" s="75"/>
      <c r="G94" s="76"/>
      <c r="H94" s="76"/>
    </row>
    <row r="95" ht="16.5" customHeight="1">
      <c r="A95" s="31" t="s">
        <v>42</v>
      </c>
    </row>
    <row r="96" spans="1:8" ht="36" customHeight="1">
      <c r="A96" s="127" t="s">
        <v>87</v>
      </c>
      <c r="B96" s="127"/>
      <c r="C96" s="127"/>
      <c r="D96" s="127"/>
      <c r="E96" s="127"/>
      <c r="F96" s="127"/>
      <c r="G96" s="127"/>
      <c r="H96" s="127"/>
    </row>
    <row r="97" spans="1:8" ht="36" customHeight="1">
      <c r="A97" s="127" t="s">
        <v>88</v>
      </c>
      <c r="B97" s="127"/>
      <c r="C97" s="127"/>
      <c r="D97" s="127"/>
      <c r="E97" s="127"/>
      <c r="F97" s="127"/>
      <c r="G97" s="127"/>
      <c r="H97" s="127"/>
    </row>
    <row r="98" spans="1:8" ht="36" customHeight="1">
      <c r="A98" s="127" t="s">
        <v>89</v>
      </c>
      <c r="B98" s="127"/>
      <c r="C98" s="127"/>
      <c r="D98" s="127"/>
      <c r="E98" s="127"/>
      <c r="F98" s="127"/>
      <c r="G98" s="127"/>
      <c r="H98" s="127"/>
    </row>
    <row r="99" spans="1:8" ht="36" customHeight="1">
      <c r="A99" s="127" t="s">
        <v>85</v>
      </c>
      <c r="B99" s="127"/>
      <c r="C99" s="127"/>
      <c r="D99" s="127"/>
      <c r="E99" s="127"/>
      <c r="F99" s="127"/>
      <c r="G99" s="127"/>
      <c r="H99" s="127"/>
    </row>
    <row r="100" spans="1:8" ht="66.75" customHeight="1">
      <c r="A100" s="127" t="s">
        <v>86</v>
      </c>
      <c r="B100" s="127"/>
      <c r="C100" s="127"/>
      <c r="D100" s="127"/>
      <c r="E100" s="127"/>
      <c r="F100" s="127"/>
      <c r="G100" s="127"/>
      <c r="H100" s="127"/>
    </row>
  </sheetData>
  <sheetProtection/>
  <mergeCells count="14">
    <mergeCell ref="A99:H99"/>
    <mergeCell ref="A100:H100"/>
    <mergeCell ref="A1:H1"/>
    <mergeCell ref="A2:H2"/>
    <mergeCell ref="A3:H3"/>
    <mergeCell ref="G5:H5"/>
    <mergeCell ref="A96:H96"/>
    <mergeCell ref="A6:A7"/>
    <mergeCell ref="B6:B7"/>
    <mergeCell ref="C6:D6"/>
    <mergeCell ref="E6:F6"/>
    <mergeCell ref="G6:H6"/>
    <mergeCell ref="A97:H97"/>
    <mergeCell ref="A98:H98"/>
  </mergeCells>
  <printOptions/>
  <pageMargins left="0.5905511811023623" right="0.1968503937007874" top="0.5905511811023623" bottom="0.5905511811023623" header="0.31496062992125984" footer="0.31496062992125984"/>
  <pageSetup horizontalDpi="600" verticalDpi="600" orientation="landscape" paperSize="9" r:id="rId1"/>
  <headerFooter>
    <oddFooter>&amp;C&amp;"Times New Roman,Regular"&amp;12&amp;P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F35"/>
  <sheetViews>
    <sheetView zoomScalePageLayoutView="0" workbookViewId="0" topLeftCell="A1">
      <selection activeCell="E18" sqref="E18"/>
    </sheetView>
  </sheetViews>
  <sheetFormatPr defaultColWidth="9.140625" defaultRowHeight="15"/>
  <cols>
    <col min="1" max="1" width="5.00390625" style="1" bestFit="1" customWidth="1"/>
    <col min="2" max="2" width="42.140625" style="1" customWidth="1"/>
    <col min="3" max="3" width="12.421875" style="1" bestFit="1" customWidth="1"/>
    <col min="4" max="4" width="14.140625" style="1" customWidth="1"/>
    <col min="5" max="5" width="12.421875" style="1" bestFit="1" customWidth="1"/>
    <col min="6" max="6" width="8.00390625" style="1" bestFit="1" customWidth="1"/>
    <col min="7" max="16384" width="9.140625" style="1" customWidth="1"/>
  </cols>
  <sheetData>
    <row r="1" spans="1:6" ht="15">
      <c r="A1" s="122" t="s">
        <v>90</v>
      </c>
      <c r="B1" s="122"/>
      <c r="C1" s="122"/>
      <c r="D1" s="122"/>
      <c r="E1" s="122"/>
      <c r="F1" s="122"/>
    </row>
    <row r="2" spans="1:6" ht="20.25" customHeight="1">
      <c r="A2" s="129" t="s">
        <v>202</v>
      </c>
      <c r="B2" s="129"/>
      <c r="C2" s="129"/>
      <c r="D2" s="129"/>
      <c r="E2" s="129"/>
      <c r="F2" s="129"/>
    </row>
    <row r="3" spans="1:6" ht="17.25" customHeight="1">
      <c r="A3" s="124" t="str">
        <f>'13'!A3:H3</f>
        <v>(Kèm theo Báo cáo số            /BC-UBND ngày           /         /2017 của UBND tỉnh Hưng Yên)</v>
      </c>
      <c r="B3" s="124"/>
      <c r="C3" s="124"/>
      <c r="D3" s="124"/>
      <c r="E3" s="124"/>
      <c r="F3" s="124"/>
    </row>
    <row r="4" spans="1:6" ht="15">
      <c r="A4" s="90"/>
      <c r="B4" s="90"/>
      <c r="C4" s="90"/>
      <c r="D4" s="90"/>
      <c r="E4" s="90"/>
      <c r="F4" s="90"/>
    </row>
    <row r="5" spans="5:6" ht="15">
      <c r="E5" s="125" t="s">
        <v>5</v>
      </c>
      <c r="F5" s="125"/>
    </row>
    <row r="6" spans="1:6" ht="21.75" customHeight="1">
      <c r="A6" s="126" t="s">
        <v>0</v>
      </c>
      <c r="B6" s="126" t="s">
        <v>46</v>
      </c>
      <c r="C6" s="126" t="s">
        <v>234</v>
      </c>
      <c r="D6" s="126" t="s">
        <v>203</v>
      </c>
      <c r="E6" s="126" t="s">
        <v>27</v>
      </c>
      <c r="F6" s="126"/>
    </row>
    <row r="7" spans="1:6" ht="28.5">
      <c r="A7" s="126"/>
      <c r="B7" s="126"/>
      <c r="C7" s="126"/>
      <c r="D7" s="126"/>
      <c r="E7" s="2" t="s">
        <v>28</v>
      </c>
      <c r="F7" s="91" t="s">
        <v>239</v>
      </c>
    </row>
    <row r="8" spans="1:6" ht="15">
      <c r="A8" s="2" t="s">
        <v>2</v>
      </c>
      <c r="B8" s="2" t="s">
        <v>3</v>
      </c>
      <c r="C8" s="2">
        <v>1</v>
      </c>
      <c r="D8" s="2">
        <v>2</v>
      </c>
      <c r="E8" s="2" t="s">
        <v>47</v>
      </c>
      <c r="F8" s="2" t="s">
        <v>48</v>
      </c>
    </row>
    <row r="9" spans="1:6" ht="15">
      <c r="A9" s="17"/>
      <c r="B9" s="18" t="s">
        <v>14</v>
      </c>
      <c r="C9" s="28">
        <f>C10+C29+C34</f>
        <v>7616247</v>
      </c>
      <c r="D9" s="28">
        <f>D10+D29+D34</f>
        <v>9784062</v>
      </c>
      <c r="E9" s="28">
        <f>D9-C9</f>
        <v>2167815</v>
      </c>
      <c r="F9" s="66">
        <f>D9/C9</f>
        <v>1.2846303435274617</v>
      </c>
    </row>
    <row r="10" spans="1:6" ht="15">
      <c r="A10" s="7" t="s">
        <v>2</v>
      </c>
      <c r="B10" s="8" t="s">
        <v>91</v>
      </c>
      <c r="C10" s="16">
        <f>C11+C21+C25+C26+C27+C28</f>
        <v>7552883</v>
      </c>
      <c r="D10" s="16">
        <f>D11+D21+D25+D26+D27+D28</f>
        <v>8284062</v>
      </c>
      <c r="E10" s="16">
        <f aca="true" t="shared" si="0" ref="E10:E34">D10-C10</f>
        <v>731179</v>
      </c>
      <c r="F10" s="68">
        <f aca="true" t="shared" si="1" ref="F10:F32">D10/C10</f>
        <v>1.096807934135879</v>
      </c>
    </row>
    <row r="11" spans="1:6" s="25" customFormat="1" ht="14.25">
      <c r="A11" s="23" t="s">
        <v>11</v>
      </c>
      <c r="B11" s="24" t="s">
        <v>52</v>
      </c>
      <c r="C11" s="16">
        <v>1783501</v>
      </c>
      <c r="D11" s="16">
        <v>2193901</v>
      </c>
      <c r="E11" s="16">
        <f t="shared" si="0"/>
        <v>410400</v>
      </c>
      <c r="F11" s="68">
        <f t="shared" si="1"/>
        <v>1.2301092065549726</v>
      </c>
    </row>
    <row r="12" spans="1:6" ht="15">
      <c r="A12" s="9">
        <v>1</v>
      </c>
      <c r="B12" s="10" t="s">
        <v>92</v>
      </c>
      <c r="C12" s="14">
        <f>C11-C19</f>
        <v>1763501</v>
      </c>
      <c r="D12" s="14">
        <f>D11-D19</f>
        <v>2173901</v>
      </c>
      <c r="E12" s="21">
        <f t="shared" si="0"/>
        <v>410400</v>
      </c>
      <c r="F12" s="67">
        <f t="shared" si="1"/>
        <v>1.232718892702641</v>
      </c>
    </row>
    <row r="13" spans="1:6" s="22" customFormat="1" ht="15">
      <c r="A13" s="19"/>
      <c r="B13" s="20" t="s">
        <v>93</v>
      </c>
      <c r="C13" s="21"/>
      <c r="D13" s="21"/>
      <c r="E13" s="21"/>
      <c r="F13" s="67"/>
    </row>
    <row r="14" spans="1:6" s="22" customFormat="1" ht="15">
      <c r="A14" s="19" t="s">
        <v>4</v>
      </c>
      <c r="B14" s="20" t="s">
        <v>94</v>
      </c>
      <c r="C14" s="21"/>
      <c r="D14" s="21"/>
      <c r="E14" s="21"/>
      <c r="F14" s="67"/>
    </row>
    <row r="15" spans="1:6" s="22" customFormat="1" ht="15">
      <c r="A15" s="19" t="s">
        <v>4</v>
      </c>
      <c r="B15" s="20" t="s">
        <v>95</v>
      </c>
      <c r="C15" s="21"/>
      <c r="D15" s="21"/>
      <c r="E15" s="21"/>
      <c r="F15" s="67"/>
    </row>
    <row r="16" spans="1:6" s="22" customFormat="1" ht="15">
      <c r="A16" s="19"/>
      <c r="B16" s="20" t="s">
        <v>96</v>
      </c>
      <c r="C16" s="21"/>
      <c r="D16" s="21"/>
      <c r="E16" s="21"/>
      <c r="F16" s="67"/>
    </row>
    <row r="17" spans="1:6" s="22" customFormat="1" ht="15">
      <c r="A17" s="19" t="s">
        <v>4</v>
      </c>
      <c r="B17" s="20" t="s">
        <v>97</v>
      </c>
      <c r="C17" s="21">
        <v>756112</v>
      </c>
      <c r="D17" s="21">
        <v>996112</v>
      </c>
      <c r="E17" s="21">
        <f t="shared" si="0"/>
        <v>240000</v>
      </c>
      <c r="F17" s="67">
        <f t="shared" si="1"/>
        <v>1.3174132932687221</v>
      </c>
    </row>
    <row r="18" spans="1:6" s="22" customFormat="1" ht="15">
      <c r="A18" s="19" t="s">
        <v>4</v>
      </c>
      <c r="B18" s="20" t="s">
        <v>98</v>
      </c>
      <c r="C18" s="21">
        <v>10000</v>
      </c>
      <c r="D18" s="21">
        <v>8000</v>
      </c>
      <c r="E18" s="21">
        <f t="shared" si="0"/>
        <v>-2000</v>
      </c>
      <c r="F18" s="67">
        <f t="shared" si="1"/>
        <v>0.8</v>
      </c>
    </row>
    <row r="19" spans="1:6" ht="65.25" customHeight="1">
      <c r="A19" s="9">
        <v>2</v>
      </c>
      <c r="B19" s="10" t="s">
        <v>99</v>
      </c>
      <c r="C19" s="14">
        <v>20000</v>
      </c>
      <c r="D19" s="14">
        <f>C19</f>
        <v>20000</v>
      </c>
      <c r="E19" s="21">
        <f t="shared" si="0"/>
        <v>0</v>
      </c>
      <c r="F19" s="67">
        <f t="shared" si="1"/>
        <v>1</v>
      </c>
    </row>
    <row r="20" spans="1:6" ht="15">
      <c r="A20" s="9">
        <v>3</v>
      </c>
      <c r="B20" s="10" t="s">
        <v>100</v>
      </c>
      <c r="C20" s="14"/>
      <c r="D20" s="14"/>
      <c r="E20" s="21">
        <f t="shared" si="0"/>
        <v>0</v>
      </c>
      <c r="F20" s="67"/>
    </row>
    <row r="21" spans="1:6" s="25" customFormat="1" ht="14.25">
      <c r="A21" s="23" t="s">
        <v>7</v>
      </c>
      <c r="B21" s="24" t="s">
        <v>15</v>
      </c>
      <c r="C21" s="16">
        <v>5623104</v>
      </c>
      <c r="D21" s="16">
        <v>6085273</v>
      </c>
      <c r="E21" s="16">
        <f t="shared" si="0"/>
        <v>462169</v>
      </c>
      <c r="F21" s="68">
        <f t="shared" si="1"/>
        <v>1.0821910816516997</v>
      </c>
    </row>
    <row r="22" spans="1:6" s="22" customFormat="1" ht="15">
      <c r="A22" s="19"/>
      <c r="B22" s="20" t="s">
        <v>26</v>
      </c>
      <c r="C22" s="21"/>
      <c r="D22" s="21"/>
      <c r="E22" s="21">
        <f t="shared" si="0"/>
        <v>0</v>
      </c>
      <c r="F22" s="67"/>
    </row>
    <row r="23" spans="1:6" s="22" customFormat="1" ht="15">
      <c r="A23" s="19">
        <v>1</v>
      </c>
      <c r="B23" s="20" t="s">
        <v>94</v>
      </c>
      <c r="C23" s="21">
        <v>2029547</v>
      </c>
      <c r="D23" s="21">
        <v>2117747</v>
      </c>
      <c r="E23" s="21">
        <f t="shared" si="0"/>
        <v>88200</v>
      </c>
      <c r="F23" s="67">
        <f t="shared" si="1"/>
        <v>1.043457973626627</v>
      </c>
    </row>
    <row r="24" spans="1:6" s="22" customFormat="1" ht="15">
      <c r="A24" s="19">
        <v>2</v>
      </c>
      <c r="B24" s="20" t="s">
        <v>95</v>
      </c>
      <c r="C24" s="21">
        <v>22000</v>
      </c>
      <c r="D24" s="21">
        <v>22100</v>
      </c>
      <c r="E24" s="21">
        <f t="shared" si="0"/>
        <v>100</v>
      </c>
      <c r="F24" s="67">
        <f t="shared" si="1"/>
        <v>1.0045454545454546</v>
      </c>
    </row>
    <row r="25" spans="1:6" s="25" customFormat="1" ht="28.5">
      <c r="A25" s="23" t="s">
        <v>8</v>
      </c>
      <c r="B25" s="24" t="s">
        <v>16</v>
      </c>
      <c r="C25" s="16">
        <v>3888</v>
      </c>
      <c r="D25" s="16">
        <v>3888</v>
      </c>
      <c r="E25" s="16">
        <f t="shared" si="0"/>
        <v>0</v>
      </c>
      <c r="F25" s="68">
        <f t="shared" si="1"/>
        <v>1</v>
      </c>
    </row>
    <row r="26" spans="1:6" s="25" customFormat="1" ht="14.25">
      <c r="A26" s="23" t="s">
        <v>9</v>
      </c>
      <c r="B26" s="24" t="s">
        <v>32</v>
      </c>
      <c r="C26" s="16">
        <v>1000</v>
      </c>
      <c r="D26" s="16">
        <v>1000</v>
      </c>
      <c r="E26" s="16">
        <f t="shared" si="0"/>
        <v>0</v>
      </c>
      <c r="F26" s="68">
        <f t="shared" si="1"/>
        <v>1</v>
      </c>
    </row>
    <row r="27" spans="1:6" s="25" customFormat="1" ht="14.25">
      <c r="A27" s="23" t="s">
        <v>23</v>
      </c>
      <c r="B27" s="24" t="s">
        <v>33</v>
      </c>
      <c r="C27" s="16">
        <v>141390</v>
      </c>
      <c r="D27" s="16"/>
      <c r="E27" s="16">
        <f t="shared" si="0"/>
        <v>-141390</v>
      </c>
      <c r="F27" s="68">
        <f t="shared" si="1"/>
        <v>0</v>
      </c>
    </row>
    <row r="28" spans="1:6" s="25" customFormat="1" ht="14.25">
      <c r="A28" s="23" t="s">
        <v>101</v>
      </c>
      <c r="B28" s="24" t="s">
        <v>102</v>
      </c>
      <c r="C28" s="16"/>
      <c r="D28" s="16"/>
      <c r="E28" s="16">
        <f t="shared" si="0"/>
        <v>0</v>
      </c>
      <c r="F28" s="68"/>
    </row>
    <row r="29" spans="1:6" s="25" customFormat="1" ht="14.25">
      <c r="A29" s="23" t="s">
        <v>3</v>
      </c>
      <c r="B29" s="24" t="s">
        <v>103</v>
      </c>
      <c r="C29" s="16">
        <f>C30+C32</f>
        <v>63364</v>
      </c>
      <c r="D29" s="16"/>
      <c r="E29" s="16">
        <f t="shared" si="0"/>
        <v>-63364</v>
      </c>
      <c r="F29" s="68">
        <f t="shared" si="1"/>
        <v>0</v>
      </c>
    </row>
    <row r="30" spans="1:6" s="25" customFormat="1" ht="14.25">
      <c r="A30" s="23" t="s">
        <v>11</v>
      </c>
      <c r="B30" s="24" t="s">
        <v>34</v>
      </c>
      <c r="C30" s="16">
        <v>33864</v>
      </c>
      <c r="D30" s="16">
        <v>33864</v>
      </c>
      <c r="E30" s="16">
        <f t="shared" si="0"/>
        <v>0</v>
      </c>
      <c r="F30" s="68">
        <f t="shared" si="1"/>
        <v>1</v>
      </c>
    </row>
    <row r="31" spans="1:6" ht="15">
      <c r="A31" s="9"/>
      <c r="B31" s="112" t="s">
        <v>104</v>
      </c>
      <c r="C31" s="14"/>
      <c r="D31" s="14"/>
      <c r="E31" s="21">
        <f t="shared" si="0"/>
        <v>0</v>
      </c>
      <c r="F31" s="67"/>
    </row>
    <row r="32" spans="1:6" s="25" customFormat="1" ht="14.25">
      <c r="A32" s="23" t="s">
        <v>7</v>
      </c>
      <c r="B32" s="24" t="s">
        <v>35</v>
      </c>
      <c r="C32" s="16">
        <v>29500</v>
      </c>
      <c r="D32" s="16"/>
      <c r="E32" s="16">
        <f t="shared" si="0"/>
        <v>-29500</v>
      </c>
      <c r="F32" s="68">
        <f t="shared" si="1"/>
        <v>0</v>
      </c>
    </row>
    <row r="33" spans="1:6" ht="15">
      <c r="A33" s="9"/>
      <c r="B33" s="112" t="s">
        <v>105</v>
      </c>
      <c r="C33" s="14"/>
      <c r="D33" s="14"/>
      <c r="E33" s="21">
        <f t="shared" si="0"/>
        <v>0</v>
      </c>
      <c r="F33" s="67"/>
    </row>
    <row r="34" spans="1:6" s="25" customFormat="1" ht="14.25">
      <c r="A34" s="36" t="s">
        <v>10</v>
      </c>
      <c r="B34" s="37" t="s">
        <v>106</v>
      </c>
      <c r="C34" s="38"/>
      <c r="D34" s="38">
        <v>1500000</v>
      </c>
      <c r="E34" s="38">
        <f t="shared" si="0"/>
        <v>1500000</v>
      </c>
      <c r="F34" s="69"/>
    </row>
    <row r="35" spans="1:6" ht="42.75" customHeight="1">
      <c r="A35" s="130" t="s">
        <v>107</v>
      </c>
      <c r="B35" s="130"/>
      <c r="C35" s="130"/>
      <c r="D35" s="130"/>
      <c r="E35" s="130"/>
      <c r="F35" s="130"/>
    </row>
  </sheetData>
  <sheetProtection/>
  <mergeCells count="10">
    <mergeCell ref="A1:F1"/>
    <mergeCell ref="A2:F2"/>
    <mergeCell ref="A3:F3"/>
    <mergeCell ref="E5:F5"/>
    <mergeCell ref="A35:F35"/>
    <mergeCell ref="A6:A7"/>
    <mergeCell ref="B6:B7"/>
    <mergeCell ref="C6:C7"/>
    <mergeCell ref="D6:D7"/>
    <mergeCell ref="E6:F6"/>
  </mergeCells>
  <printOptions/>
  <pageMargins left="0.5905511811023623" right="0.1968503937007874"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G65"/>
  <sheetViews>
    <sheetView tabSelected="1" zoomScalePageLayoutView="0" workbookViewId="0" topLeftCell="A1">
      <selection activeCell="C22" sqref="C22"/>
    </sheetView>
  </sheetViews>
  <sheetFormatPr defaultColWidth="9.140625" defaultRowHeight="15"/>
  <cols>
    <col min="1" max="1" width="5.8515625" style="1" customWidth="1"/>
    <col min="2" max="2" width="51.57421875" style="1" customWidth="1"/>
    <col min="3" max="3" width="13.421875" style="1" customWidth="1"/>
    <col min="4" max="4" width="14.28125" style="1" customWidth="1"/>
    <col min="5" max="5" width="13.421875" style="1" customWidth="1"/>
    <col min="6" max="6" width="10.8515625" style="1" bestFit="1" customWidth="1"/>
    <col min="7" max="7" width="10.8515625" style="1" customWidth="1"/>
    <col min="8" max="16384" width="9.140625" style="1" customWidth="1"/>
  </cols>
  <sheetData>
    <row r="1" spans="1:7" ht="15">
      <c r="A1" s="122" t="s">
        <v>108</v>
      </c>
      <c r="B1" s="122"/>
      <c r="C1" s="122"/>
      <c r="D1" s="122"/>
      <c r="E1" s="122"/>
      <c r="F1" s="122"/>
      <c r="G1" s="122"/>
    </row>
    <row r="2" spans="1:7" ht="23.25" customHeight="1">
      <c r="A2" s="123" t="s">
        <v>248</v>
      </c>
      <c r="B2" s="123"/>
      <c r="C2" s="123"/>
      <c r="D2" s="123"/>
      <c r="E2" s="123"/>
      <c r="F2" s="123"/>
      <c r="G2" s="123"/>
    </row>
    <row r="3" spans="1:7" ht="20.25" customHeight="1">
      <c r="A3" s="123" t="s">
        <v>246</v>
      </c>
      <c r="B3" s="123"/>
      <c r="C3" s="123"/>
      <c r="D3" s="123"/>
      <c r="E3" s="123"/>
      <c r="F3" s="123"/>
      <c r="G3" s="123"/>
    </row>
    <row r="4" spans="1:7" ht="20.25" customHeight="1">
      <c r="A4" s="124" t="str">
        <f>'12'!A3:F3</f>
        <v>(Kèm theo Nghị quyết số 119 /NQ-HĐND ngày 08 /12/2017 của HĐND tỉnh Hưng Yên)</v>
      </c>
      <c r="B4" s="124"/>
      <c r="C4" s="124"/>
      <c r="D4" s="124"/>
      <c r="E4" s="124"/>
      <c r="F4" s="124"/>
      <c r="G4" s="124"/>
    </row>
    <row r="5" spans="1:7" ht="15">
      <c r="A5" s="90"/>
      <c r="B5" s="90"/>
      <c r="C5" s="90"/>
      <c r="D5" s="90"/>
      <c r="E5" s="90"/>
      <c r="F5" s="90"/>
      <c r="G5" s="90"/>
    </row>
    <row r="6" spans="6:7" ht="15">
      <c r="F6" s="125" t="s">
        <v>5</v>
      </c>
      <c r="G6" s="125"/>
    </row>
    <row r="7" spans="1:7" ht="30.75" customHeight="1">
      <c r="A7" s="126" t="s">
        <v>0</v>
      </c>
      <c r="B7" s="126" t="s">
        <v>37</v>
      </c>
      <c r="C7" s="126" t="s">
        <v>234</v>
      </c>
      <c r="D7" s="126" t="s">
        <v>232</v>
      </c>
      <c r="E7" s="126" t="s">
        <v>240</v>
      </c>
      <c r="F7" s="126" t="s">
        <v>217</v>
      </c>
      <c r="G7" s="126"/>
    </row>
    <row r="8" spans="1:7" ht="33" customHeight="1">
      <c r="A8" s="126"/>
      <c r="B8" s="126"/>
      <c r="C8" s="126"/>
      <c r="D8" s="126"/>
      <c r="E8" s="126"/>
      <c r="F8" s="2" t="s">
        <v>28</v>
      </c>
      <c r="G8" s="91" t="s">
        <v>241</v>
      </c>
    </row>
    <row r="9" spans="1:7" ht="15">
      <c r="A9" s="2" t="s">
        <v>2</v>
      </c>
      <c r="B9" s="2" t="s">
        <v>3</v>
      </c>
      <c r="C9" s="2">
        <v>1</v>
      </c>
      <c r="D9" s="2">
        <v>2</v>
      </c>
      <c r="E9" s="2">
        <v>3</v>
      </c>
      <c r="F9" s="2">
        <v>4</v>
      </c>
      <c r="G9" s="2">
        <v>5</v>
      </c>
    </row>
    <row r="10" spans="1:7" s="25" customFormat="1" ht="18" customHeight="1">
      <c r="A10" s="26" t="s">
        <v>2</v>
      </c>
      <c r="B10" s="27" t="s">
        <v>109</v>
      </c>
      <c r="C10" s="28">
        <v>7467747</v>
      </c>
      <c r="D10" s="28">
        <v>10416398</v>
      </c>
      <c r="E10" s="28">
        <v>8958537</v>
      </c>
      <c r="F10" s="28">
        <f>E10-C10</f>
        <v>1490790</v>
      </c>
      <c r="G10" s="28">
        <f>E10/C10%</f>
        <v>119.96304909633388</v>
      </c>
    </row>
    <row r="11" spans="1:7" s="25" customFormat="1" ht="18" customHeight="1">
      <c r="A11" s="23" t="s">
        <v>11</v>
      </c>
      <c r="B11" s="24" t="s">
        <v>29</v>
      </c>
      <c r="C11" s="16">
        <v>7129494</v>
      </c>
      <c r="D11" s="16">
        <v>7288631</v>
      </c>
      <c r="E11" s="16">
        <v>7859211</v>
      </c>
      <c r="F11" s="16">
        <v>729717</v>
      </c>
      <c r="G11" s="16">
        <f aca="true" t="shared" si="0" ref="G11:G16">E11/C11%</f>
        <v>110.23518639611731</v>
      </c>
    </row>
    <row r="12" spans="1:7" ht="18" customHeight="1">
      <c r="A12" s="9" t="s">
        <v>4</v>
      </c>
      <c r="B12" s="10" t="s">
        <v>49</v>
      </c>
      <c r="C12" s="14">
        <v>1327600</v>
      </c>
      <c r="D12" s="14">
        <v>2062440</v>
      </c>
      <c r="E12" s="21">
        <v>1681500</v>
      </c>
      <c r="F12" s="14">
        <v>353900</v>
      </c>
      <c r="G12" s="14">
        <f t="shared" si="0"/>
        <v>126.65712564025308</v>
      </c>
    </row>
    <row r="13" spans="1:7" ht="18" customHeight="1">
      <c r="A13" s="9" t="s">
        <v>4</v>
      </c>
      <c r="B13" s="10" t="s">
        <v>50</v>
      </c>
      <c r="C13" s="14">
        <v>5801894</v>
      </c>
      <c r="D13" s="14">
        <v>5226191</v>
      </c>
      <c r="E13" s="21">
        <v>6177711</v>
      </c>
      <c r="F13" s="14">
        <v>375817</v>
      </c>
      <c r="G13" s="14">
        <f t="shared" si="0"/>
        <v>106.47748821333171</v>
      </c>
    </row>
    <row r="14" spans="1:7" s="25" customFormat="1" ht="18" customHeight="1">
      <c r="A14" s="23" t="s">
        <v>7</v>
      </c>
      <c r="B14" s="24" t="s">
        <v>43</v>
      </c>
      <c r="C14" s="16">
        <v>338253</v>
      </c>
      <c r="D14" s="16">
        <v>916172</v>
      </c>
      <c r="E14" s="16">
        <v>1099326</v>
      </c>
      <c r="F14" s="16">
        <v>761073</v>
      </c>
      <c r="G14" s="16">
        <f t="shared" si="0"/>
        <v>325.0011086376174</v>
      </c>
    </row>
    <row r="15" spans="1:7" ht="18" customHeight="1">
      <c r="A15" s="9">
        <v>1</v>
      </c>
      <c r="B15" s="10" t="s">
        <v>30</v>
      </c>
      <c r="C15" s="14">
        <v>0</v>
      </c>
      <c r="D15" s="14">
        <v>0</v>
      </c>
      <c r="E15" s="21"/>
      <c r="F15" s="14">
        <v>0</v>
      </c>
      <c r="G15" s="14"/>
    </row>
    <row r="16" spans="1:7" ht="18" customHeight="1">
      <c r="A16" s="9">
        <v>2</v>
      </c>
      <c r="B16" s="10" t="s">
        <v>12</v>
      </c>
      <c r="C16" s="14">
        <v>338253</v>
      </c>
      <c r="D16" s="14">
        <v>916172</v>
      </c>
      <c r="E16" s="21">
        <v>1099326</v>
      </c>
      <c r="F16" s="14">
        <v>761073</v>
      </c>
      <c r="G16" s="14">
        <f t="shared" si="0"/>
        <v>325.0011086376174</v>
      </c>
    </row>
    <row r="17" spans="1:7" s="25" customFormat="1" ht="18" customHeight="1">
      <c r="A17" s="23" t="s">
        <v>8</v>
      </c>
      <c r="B17" s="24" t="s">
        <v>31</v>
      </c>
      <c r="C17" s="16">
        <v>0</v>
      </c>
      <c r="D17" s="16">
        <v>0</v>
      </c>
      <c r="E17" s="16"/>
      <c r="F17" s="16"/>
      <c r="G17" s="16"/>
    </row>
    <row r="18" spans="1:7" s="25" customFormat="1" ht="18" customHeight="1">
      <c r="A18" s="23" t="s">
        <v>9</v>
      </c>
      <c r="B18" s="24" t="s">
        <v>44</v>
      </c>
      <c r="C18" s="16">
        <v>0</v>
      </c>
      <c r="D18" s="16">
        <v>0</v>
      </c>
      <c r="E18" s="16"/>
      <c r="F18" s="16"/>
      <c r="G18" s="16"/>
    </row>
    <row r="19" spans="1:7" s="25" customFormat="1" ht="18" customHeight="1">
      <c r="A19" s="23" t="s">
        <v>23</v>
      </c>
      <c r="B19" s="24" t="s">
        <v>110</v>
      </c>
      <c r="C19" s="16">
        <v>0</v>
      </c>
      <c r="D19" s="16">
        <v>2211595</v>
      </c>
      <c r="E19" s="16"/>
      <c r="F19" s="16"/>
      <c r="G19" s="16"/>
    </row>
    <row r="20" spans="1:7" s="25" customFormat="1" ht="18" customHeight="1">
      <c r="A20" s="23" t="s">
        <v>3</v>
      </c>
      <c r="B20" s="24" t="s">
        <v>205</v>
      </c>
      <c r="C20" s="16">
        <v>7616247</v>
      </c>
      <c r="D20" s="16">
        <v>9784062</v>
      </c>
      <c r="E20" s="16">
        <v>9008537</v>
      </c>
      <c r="F20" s="16">
        <v>1392290</v>
      </c>
      <c r="G20" s="16">
        <f>E20/C20%</f>
        <v>118.2805258285347</v>
      </c>
    </row>
    <row r="21" spans="1:7" s="25" customFormat="1" ht="18" customHeight="1">
      <c r="A21" s="23" t="s">
        <v>11</v>
      </c>
      <c r="B21" s="24" t="s">
        <v>51</v>
      </c>
      <c r="C21" s="16">
        <v>7552883</v>
      </c>
      <c r="D21" s="16">
        <v>8284062</v>
      </c>
      <c r="E21" s="16">
        <v>8935237</v>
      </c>
      <c r="F21" s="16">
        <v>1382354</v>
      </c>
      <c r="G21" s="16">
        <f>E21/C21%</f>
        <v>118.30233567764786</v>
      </c>
    </row>
    <row r="22" spans="1:7" ht="18" customHeight="1">
      <c r="A22" s="9">
        <v>1</v>
      </c>
      <c r="B22" s="10" t="s">
        <v>111</v>
      </c>
      <c r="C22" s="14">
        <v>1783501</v>
      </c>
      <c r="D22" s="14">
        <v>2193901</v>
      </c>
      <c r="E22" s="21">
        <v>2653283</v>
      </c>
      <c r="F22" s="14">
        <v>869782</v>
      </c>
      <c r="G22" s="14">
        <f aca="true" t="shared" si="1" ref="G22:G33">E22/C22%</f>
        <v>148.76823730404413</v>
      </c>
    </row>
    <row r="23" spans="1:7" ht="18" customHeight="1">
      <c r="A23" s="9">
        <v>2</v>
      </c>
      <c r="B23" s="10" t="s">
        <v>15</v>
      </c>
      <c r="C23" s="14">
        <v>5623104</v>
      </c>
      <c r="D23" s="14">
        <v>6085273</v>
      </c>
      <c r="E23" s="21">
        <v>6067999</v>
      </c>
      <c r="F23" s="14">
        <v>444895</v>
      </c>
      <c r="G23" s="14">
        <f t="shared" si="1"/>
        <v>107.91191128600857</v>
      </c>
    </row>
    <row r="24" spans="1:7" ht="18" customHeight="1">
      <c r="A24" s="9">
        <v>3</v>
      </c>
      <c r="B24" s="10" t="s">
        <v>112</v>
      </c>
      <c r="C24" s="14">
        <v>3888</v>
      </c>
      <c r="D24" s="14">
        <v>3888</v>
      </c>
      <c r="E24" s="14">
        <v>3200</v>
      </c>
      <c r="F24" s="113">
        <v>-688</v>
      </c>
      <c r="G24" s="14">
        <f t="shared" si="1"/>
        <v>82.30452674897118</v>
      </c>
    </row>
    <row r="25" spans="1:7" ht="18" customHeight="1">
      <c r="A25" s="9">
        <v>4</v>
      </c>
      <c r="B25" s="10" t="s">
        <v>113</v>
      </c>
      <c r="C25" s="14">
        <v>1000</v>
      </c>
      <c r="D25" s="14">
        <v>1000</v>
      </c>
      <c r="E25" s="14">
        <v>1000</v>
      </c>
      <c r="F25" s="14">
        <v>0</v>
      </c>
      <c r="G25" s="14">
        <f t="shared" si="1"/>
        <v>100</v>
      </c>
    </row>
    <row r="26" spans="1:7" ht="18" customHeight="1">
      <c r="A26" s="9">
        <v>5</v>
      </c>
      <c r="B26" s="10" t="s">
        <v>33</v>
      </c>
      <c r="C26" s="14">
        <v>141390</v>
      </c>
      <c r="D26" s="14">
        <v>0</v>
      </c>
      <c r="E26" s="14">
        <v>154180</v>
      </c>
      <c r="F26" s="14">
        <v>12790</v>
      </c>
      <c r="G26" s="14">
        <f t="shared" si="1"/>
        <v>109.04590140745455</v>
      </c>
    </row>
    <row r="27" spans="1:7" ht="18" customHeight="1">
      <c r="A27" s="9">
        <v>6</v>
      </c>
      <c r="B27" s="10" t="s">
        <v>17</v>
      </c>
      <c r="C27" s="14">
        <v>0</v>
      </c>
      <c r="D27" s="14">
        <v>0</v>
      </c>
      <c r="E27" s="14">
        <v>55575</v>
      </c>
      <c r="F27" s="14">
        <v>55575</v>
      </c>
      <c r="G27" s="21"/>
    </row>
    <row r="28" spans="1:7" s="25" customFormat="1" ht="18" customHeight="1">
      <c r="A28" s="23" t="s">
        <v>7</v>
      </c>
      <c r="B28" s="24" t="s">
        <v>114</v>
      </c>
      <c r="C28" s="16">
        <v>63364</v>
      </c>
      <c r="D28" s="16">
        <v>0</v>
      </c>
      <c r="E28" s="16">
        <v>73300</v>
      </c>
      <c r="F28" s="16">
        <v>9936</v>
      </c>
      <c r="G28" s="16">
        <f t="shared" si="1"/>
        <v>115.68082823054101</v>
      </c>
    </row>
    <row r="29" spans="1:7" ht="18" customHeight="1">
      <c r="A29" s="9">
        <v>1</v>
      </c>
      <c r="B29" s="10" t="s">
        <v>34</v>
      </c>
      <c r="C29" s="14">
        <v>33864</v>
      </c>
      <c r="D29" s="14">
        <v>0</v>
      </c>
      <c r="E29" s="14">
        <v>27600</v>
      </c>
      <c r="F29" s="113">
        <v>-6264</v>
      </c>
      <c r="G29" s="14">
        <f t="shared" si="1"/>
        <v>81.5024805102764</v>
      </c>
    </row>
    <row r="30" spans="1:7" ht="18" customHeight="1">
      <c r="A30" s="9">
        <v>2</v>
      </c>
      <c r="B30" s="10" t="s">
        <v>35</v>
      </c>
      <c r="C30" s="14">
        <v>29500</v>
      </c>
      <c r="D30" s="14">
        <v>0</v>
      </c>
      <c r="E30" s="14">
        <v>45700</v>
      </c>
      <c r="F30" s="14">
        <v>16200</v>
      </c>
      <c r="G30" s="14">
        <f t="shared" si="1"/>
        <v>154.91525423728814</v>
      </c>
    </row>
    <row r="31" spans="1:7" s="25" customFormat="1" ht="18" customHeight="1">
      <c r="A31" s="23" t="s">
        <v>8</v>
      </c>
      <c r="B31" s="24" t="s">
        <v>115</v>
      </c>
      <c r="C31" s="16">
        <v>0</v>
      </c>
      <c r="D31" s="16">
        <v>1500000</v>
      </c>
      <c r="E31" s="16"/>
      <c r="F31" s="14">
        <v>0</v>
      </c>
      <c r="G31" s="16"/>
    </row>
    <row r="32" spans="1:7" s="25" customFormat="1" ht="18" customHeight="1">
      <c r="A32" s="23" t="s">
        <v>10</v>
      </c>
      <c r="B32" s="24" t="s">
        <v>216</v>
      </c>
      <c r="C32" s="16">
        <v>148500</v>
      </c>
      <c r="D32" s="16">
        <v>148500</v>
      </c>
      <c r="E32" s="16">
        <v>50000</v>
      </c>
      <c r="F32" s="114">
        <v>-98500</v>
      </c>
      <c r="G32" s="16">
        <f t="shared" si="1"/>
        <v>33.67003367003367</v>
      </c>
    </row>
    <row r="33" spans="1:7" s="25" customFormat="1" ht="18" customHeight="1">
      <c r="A33" s="23" t="s">
        <v>13</v>
      </c>
      <c r="B33" s="24" t="s">
        <v>116</v>
      </c>
      <c r="C33" s="16">
        <v>121500</v>
      </c>
      <c r="D33" s="16">
        <v>101250</v>
      </c>
      <c r="E33" s="16">
        <v>80000</v>
      </c>
      <c r="F33" s="114">
        <v>-41500</v>
      </c>
      <c r="G33" s="16">
        <f t="shared" si="1"/>
        <v>65.84362139917695</v>
      </c>
    </row>
    <row r="34" spans="1:7" s="22" customFormat="1" ht="18" customHeight="1">
      <c r="A34" s="19" t="s">
        <v>11</v>
      </c>
      <c r="B34" s="20" t="s">
        <v>20</v>
      </c>
      <c r="C34" s="21">
        <v>21500</v>
      </c>
      <c r="D34" s="21">
        <v>0</v>
      </c>
      <c r="E34" s="21"/>
      <c r="F34" s="14"/>
      <c r="G34" s="16">
        <v>0</v>
      </c>
    </row>
    <row r="35" spans="1:7" s="22" customFormat="1" ht="18" customHeight="1">
      <c r="A35" s="19" t="s">
        <v>7</v>
      </c>
      <c r="B35" s="20" t="s">
        <v>117</v>
      </c>
      <c r="C35" s="21">
        <v>100000</v>
      </c>
      <c r="D35" s="21">
        <v>101250</v>
      </c>
      <c r="E35" s="21"/>
      <c r="F35" s="14"/>
      <c r="G35" s="16">
        <v>0</v>
      </c>
    </row>
    <row r="36" spans="1:7" ht="18" customHeight="1">
      <c r="A36" s="7" t="s">
        <v>18</v>
      </c>
      <c r="B36" s="8" t="s">
        <v>118</v>
      </c>
      <c r="C36" s="16">
        <v>170000</v>
      </c>
      <c r="D36" s="16">
        <v>148500</v>
      </c>
      <c r="E36" s="16">
        <v>130000</v>
      </c>
      <c r="F36" s="114">
        <v>-40000</v>
      </c>
      <c r="G36" s="16">
        <f>E36/C36%</f>
        <v>76.47058823529412</v>
      </c>
    </row>
    <row r="37" spans="1:7" s="22" customFormat="1" ht="18" customHeight="1">
      <c r="A37" s="19" t="s">
        <v>11</v>
      </c>
      <c r="B37" s="20" t="s">
        <v>36</v>
      </c>
      <c r="C37" s="21">
        <v>148500</v>
      </c>
      <c r="D37" s="21">
        <v>148500</v>
      </c>
      <c r="E37" s="21"/>
      <c r="F37" s="14"/>
      <c r="G37" s="16">
        <v>0</v>
      </c>
    </row>
    <row r="38" spans="1:7" s="22" customFormat="1" ht="18" customHeight="1">
      <c r="A38" s="34" t="s">
        <v>7</v>
      </c>
      <c r="B38" s="35" t="s">
        <v>119</v>
      </c>
      <c r="C38" s="115">
        <v>21500</v>
      </c>
      <c r="D38" s="115">
        <v>0</v>
      </c>
      <c r="E38" s="115"/>
      <c r="F38" s="15"/>
      <c r="G38" s="38">
        <v>0</v>
      </c>
    </row>
    <row r="39" spans="1:7" s="22" customFormat="1" ht="43.5" customHeight="1">
      <c r="A39" s="78"/>
      <c r="B39" s="79"/>
      <c r="C39" s="80"/>
      <c r="D39" s="80"/>
      <c r="E39" s="80"/>
      <c r="F39" s="81"/>
      <c r="G39" s="82"/>
    </row>
    <row r="40" spans="1:7" s="22" customFormat="1" ht="43.5" customHeight="1">
      <c r="A40" s="78"/>
      <c r="B40" s="79"/>
      <c r="C40" s="80"/>
      <c r="D40" s="80"/>
      <c r="E40" s="80"/>
      <c r="F40" s="81"/>
      <c r="G40" s="82"/>
    </row>
    <row r="41" spans="1:7" s="22" customFormat="1" ht="43.5" customHeight="1">
      <c r="A41" s="78"/>
      <c r="B41" s="79"/>
      <c r="C41" s="80"/>
      <c r="D41" s="80"/>
      <c r="E41" s="80"/>
      <c r="F41" s="81"/>
      <c r="G41" s="82"/>
    </row>
    <row r="42" spans="1:7" s="22" customFormat="1" ht="43.5" customHeight="1">
      <c r="A42" s="78"/>
      <c r="B42" s="79"/>
      <c r="C42" s="80"/>
      <c r="D42" s="80"/>
      <c r="E42" s="80"/>
      <c r="F42" s="81"/>
      <c r="G42" s="82"/>
    </row>
    <row r="43" spans="1:7" s="22" customFormat="1" ht="43.5" customHeight="1">
      <c r="A43" s="78"/>
      <c r="B43" s="79"/>
      <c r="C43" s="80"/>
      <c r="D43" s="80"/>
      <c r="E43" s="80"/>
      <c r="F43" s="81"/>
      <c r="G43" s="82"/>
    </row>
    <row r="44" spans="1:7" s="22" customFormat="1" ht="43.5" customHeight="1">
      <c r="A44" s="78"/>
      <c r="B44" s="79"/>
      <c r="C44" s="80"/>
      <c r="D44" s="80"/>
      <c r="E44" s="80"/>
      <c r="F44" s="81"/>
      <c r="G44" s="82"/>
    </row>
    <row r="45" spans="1:7" s="22" customFormat="1" ht="43.5" customHeight="1">
      <c r="A45" s="78"/>
      <c r="B45" s="79"/>
      <c r="C45" s="80"/>
      <c r="D45" s="80"/>
      <c r="E45" s="80"/>
      <c r="F45" s="81"/>
      <c r="G45" s="82"/>
    </row>
    <row r="46" spans="1:7" s="22" customFormat="1" ht="43.5" customHeight="1">
      <c r="A46" s="78"/>
      <c r="B46" s="79"/>
      <c r="C46" s="80"/>
      <c r="D46" s="80"/>
      <c r="E46" s="80"/>
      <c r="F46" s="81"/>
      <c r="G46" s="82"/>
    </row>
    <row r="47" spans="1:7" s="22" customFormat="1" ht="43.5" customHeight="1">
      <c r="A47" s="78"/>
      <c r="B47" s="79"/>
      <c r="C47" s="80"/>
      <c r="D47" s="80"/>
      <c r="E47" s="80"/>
      <c r="F47" s="81"/>
      <c r="G47" s="82"/>
    </row>
    <row r="48" spans="1:7" s="22" customFormat="1" ht="43.5" customHeight="1">
      <c r="A48" s="78"/>
      <c r="B48" s="79"/>
      <c r="C48" s="80"/>
      <c r="D48" s="80"/>
      <c r="E48" s="80"/>
      <c r="F48" s="81"/>
      <c r="G48" s="82"/>
    </row>
    <row r="49" spans="1:7" s="22" customFormat="1" ht="43.5" customHeight="1">
      <c r="A49" s="78"/>
      <c r="B49" s="79"/>
      <c r="C49" s="80"/>
      <c r="D49" s="80"/>
      <c r="E49" s="80"/>
      <c r="F49" s="81"/>
      <c r="G49" s="82"/>
    </row>
    <row r="50" spans="1:7" s="22" customFormat="1" ht="43.5" customHeight="1">
      <c r="A50" s="78"/>
      <c r="B50" s="79"/>
      <c r="C50" s="80"/>
      <c r="D50" s="80"/>
      <c r="E50" s="80"/>
      <c r="F50" s="81"/>
      <c r="G50" s="82"/>
    </row>
    <row r="51" spans="1:7" s="22" customFormat="1" ht="43.5" customHeight="1">
      <c r="A51" s="78"/>
      <c r="B51" s="79"/>
      <c r="C51" s="80"/>
      <c r="D51" s="80"/>
      <c r="E51" s="80"/>
      <c r="F51" s="81"/>
      <c r="G51" s="82"/>
    </row>
    <row r="52" spans="1:7" s="22" customFormat="1" ht="15">
      <c r="A52" s="78"/>
      <c r="B52" s="79"/>
      <c r="C52" s="80"/>
      <c r="D52" s="80"/>
      <c r="E52" s="80"/>
      <c r="F52" s="81"/>
      <c r="G52" s="82"/>
    </row>
    <row r="53" spans="1:7" s="22" customFormat="1" ht="15">
      <c r="A53" s="78"/>
      <c r="B53" s="79"/>
      <c r="C53" s="80"/>
      <c r="D53" s="80"/>
      <c r="E53" s="80"/>
      <c r="F53" s="81"/>
      <c r="G53" s="82"/>
    </row>
    <row r="54" spans="1:7" s="22" customFormat="1" ht="15">
      <c r="A54" s="78"/>
      <c r="B54" s="79"/>
      <c r="C54" s="80"/>
      <c r="D54" s="80"/>
      <c r="E54" s="80"/>
      <c r="F54" s="81"/>
      <c r="G54" s="82"/>
    </row>
    <row r="55" spans="1:7" s="22" customFormat="1" ht="15">
      <c r="A55" s="78"/>
      <c r="B55" s="79"/>
      <c r="C55" s="80"/>
      <c r="D55" s="80"/>
      <c r="E55" s="80"/>
      <c r="F55" s="81"/>
      <c r="G55" s="82"/>
    </row>
    <row r="56" spans="1:7" s="22" customFormat="1" ht="15">
      <c r="A56" s="78"/>
      <c r="B56" s="79"/>
      <c r="C56" s="80"/>
      <c r="D56" s="80"/>
      <c r="E56" s="80"/>
      <c r="F56" s="81"/>
      <c r="G56" s="82"/>
    </row>
    <row r="57" spans="1:7" s="22" customFormat="1" ht="15">
      <c r="A57" s="78"/>
      <c r="B57" s="79"/>
      <c r="C57" s="80"/>
      <c r="D57" s="80"/>
      <c r="E57" s="80"/>
      <c r="F57" s="81"/>
      <c r="G57" s="82"/>
    </row>
    <row r="58" spans="1:7" s="22" customFormat="1" ht="15">
      <c r="A58" s="78"/>
      <c r="B58" s="79"/>
      <c r="C58" s="80"/>
      <c r="D58" s="80"/>
      <c r="E58" s="80"/>
      <c r="F58" s="81"/>
      <c r="G58" s="82"/>
    </row>
    <row r="59" spans="1:7" s="22" customFormat="1" ht="15">
      <c r="A59" s="78"/>
      <c r="B59" s="79"/>
      <c r="C59" s="80"/>
      <c r="D59" s="80"/>
      <c r="E59" s="80"/>
      <c r="F59" s="81"/>
      <c r="G59" s="82"/>
    </row>
    <row r="60" spans="1:7" s="22" customFormat="1" ht="15">
      <c r="A60" s="78"/>
      <c r="B60" s="79"/>
      <c r="C60" s="80"/>
      <c r="D60" s="80"/>
      <c r="E60" s="80"/>
      <c r="F60" s="81"/>
      <c r="G60" s="82"/>
    </row>
    <row r="61" spans="1:7" s="22" customFormat="1" ht="15">
      <c r="A61" s="78"/>
      <c r="B61" s="79"/>
      <c r="C61" s="80"/>
      <c r="D61" s="80"/>
      <c r="E61" s="80"/>
      <c r="F61" s="81"/>
      <c r="G61" s="82"/>
    </row>
    <row r="62" ht="15">
      <c r="A62" s="3" t="s">
        <v>24</v>
      </c>
    </row>
    <row r="63" spans="1:7" ht="48.75" customHeight="1">
      <c r="A63" s="127" t="s">
        <v>25</v>
      </c>
      <c r="B63" s="127"/>
      <c r="C63" s="127"/>
      <c r="D63" s="127"/>
      <c r="E63" s="127"/>
      <c r="F63" s="127"/>
      <c r="G63" s="127"/>
    </row>
    <row r="64" spans="1:7" ht="48.75" customHeight="1">
      <c r="A64" s="127" t="s">
        <v>120</v>
      </c>
      <c r="B64" s="127"/>
      <c r="C64" s="127"/>
      <c r="D64" s="127"/>
      <c r="E64" s="127"/>
      <c r="F64" s="127"/>
      <c r="G64" s="127"/>
    </row>
    <row r="65" spans="1:7" ht="42" customHeight="1">
      <c r="A65" s="127" t="s">
        <v>121</v>
      </c>
      <c r="B65" s="127"/>
      <c r="C65" s="127"/>
      <c r="D65" s="127"/>
      <c r="E65" s="127"/>
      <c r="F65" s="127"/>
      <c r="G65" s="127"/>
    </row>
  </sheetData>
  <sheetProtection/>
  <mergeCells count="14">
    <mergeCell ref="A3:G3"/>
    <mergeCell ref="D7:D8"/>
    <mergeCell ref="E7:E8"/>
    <mergeCell ref="F7:G7"/>
    <mergeCell ref="A65:G65"/>
    <mergeCell ref="A1:G1"/>
    <mergeCell ref="A2:G2"/>
    <mergeCell ref="A4:G4"/>
    <mergeCell ref="F6:G6"/>
    <mergeCell ref="A63:G63"/>
    <mergeCell ref="A64:G64"/>
    <mergeCell ref="A7:A8"/>
    <mergeCell ref="B7:B8"/>
    <mergeCell ref="C7:C8"/>
  </mergeCells>
  <printOptions/>
  <pageMargins left="0.5905511811023623" right="0.1968503937007874" top="0.5905511811023623" bottom="0.5905511811023623" header="0.31496062992125984" footer="0.31496062992125984"/>
  <pageSetup horizontalDpi="600" verticalDpi="600" orientation="landscape" paperSize="9" r:id="rId1"/>
  <headerFooter>
    <oddFooter>&amp;C&amp;"Times New Roman,Regular"&amp;12&amp;P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J103"/>
  <sheetViews>
    <sheetView zoomScalePageLayoutView="0" workbookViewId="0" topLeftCell="A1">
      <selection activeCell="H11" sqref="H11"/>
    </sheetView>
  </sheetViews>
  <sheetFormatPr defaultColWidth="9.140625" defaultRowHeight="15"/>
  <cols>
    <col min="1" max="1" width="5.57421875" style="30" customWidth="1"/>
    <col min="2" max="2" width="53.421875" style="41" bestFit="1" customWidth="1"/>
    <col min="3" max="4" width="12.28125" style="54" hidden="1" customWidth="1"/>
    <col min="5" max="5" width="11.8515625" style="44" bestFit="1" customWidth="1"/>
    <col min="6" max="6" width="10.8515625" style="44" bestFit="1" customWidth="1"/>
    <col min="7" max="7" width="13.7109375" style="44" bestFit="1" customWidth="1"/>
    <col min="8" max="8" width="12.421875" style="44" bestFit="1" customWidth="1"/>
    <col min="9" max="9" width="8.7109375" style="44" bestFit="1" customWidth="1"/>
    <col min="10" max="10" width="10.00390625" style="44" bestFit="1" customWidth="1"/>
    <col min="11" max="16384" width="9.140625" style="1" customWidth="1"/>
  </cols>
  <sheetData>
    <row r="1" spans="1:10" ht="15">
      <c r="A1" s="122" t="s">
        <v>122</v>
      </c>
      <c r="B1" s="122"/>
      <c r="C1" s="122"/>
      <c r="D1" s="122"/>
      <c r="E1" s="122"/>
      <c r="F1" s="122"/>
      <c r="G1" s="122"/>
      <c r="H1" s="122"/>
      <c r="I1" s="122"/>
      <c r="J1" s="122"/>
    </row>
    <row r="2" spans="1:10" ht="22.5" customHeight="1">
      <c r="A2" s="123" t="s">
        <v>247</v>
      </c>
      <c r="B2" s="123"/>
      <c r="C2" s="123"/>
      <c r="D2" s="123"/>
      <c r="E2" s="123"/>
      <c r="F2" s="123"/>
      <c r="G2" s="123"/>
      <c r="H2" s="123"/>
      <c r="I2" s="123"/>
      <c r="J2" s="123"/>
    </row>
    <row r="3" spans="1:10" ht="22.5" customHeight="1">
      <c r="A3" s="123" t="s">
        <v>246</v>
      </c>
      <c r="B3" s="123"/>
      <c r="C3" s="123"/>
      <c r="D3" s="123"/>
      <c r="E3" s="123"/>
      <c r="F3" s="123"/>
      <c r="G3" s="123"/>
      <c r="H3" s="123"/>
      <c r="I3" s="123"/>
      <c r="J3" s="123"/>
    </row>
    <row r="4" spans="1:10" ht="18.75" customHeight="1">
      <c r="A4" s="124" t="str">
        <f>'12'!A3:F3</f>
        <v>(Kèm theo Nghị quyết số 119 /NQ-HĐND ngày 08 /12/2017 của HĐND tỉnh Hưng Yên)</v>
      </c>
      <c r="B4" s="124"/>
      <c r="C4" s="124"/>
      <c r="D4" s="124"/>
      <c r="E4" s="124"/>
      <c r="F4" s="124"/>
      <c r="G4" s="124"/>
      <c r="H4" s="124"/>
      <c r="I4" s="124"/>
      <c r="J4" s="124"/>
    </row>
    <row r="5" spans="1:10" ht="18.75" customHeight="1">
      <c r="A5" s="90"/>
      <c r="B5" s="90"/>
      <c r="C5" s="90"/>
      <c r="D5" s="90"/>
      <c r="E5" s="90"/>
      <c r="F5" s="90"/>
      <c r="G5" s="90"/>
      <c r="H5" s="90"/>
      <c r="I5" s="90"/>
      <c r="J5" s="90"/>
    </row>
    <row r="6" spans="3:10" ht="15">
      <c r="C6" s="54" t="s">
        <v>213</v>
      </c>
      <c r="D6" s="54" t="s">
        <v>213</v>
      </c>
      <c r="I6" s="131" t="s">
        <v>5</v>
      </c>
      <c r="J6" s="131"/>
    </row>
    <row r="7" spans="1:10" s="30" customFormat="1" ht="32.25" customHeight="1">
      <c r="A7" s="126" t="s">
        <v>0</v>
      </c>
      <c r="B7" s="126" t="s">
        <v>1</v>
      </c>
      <c r="C7" s="133" t="s">
        <v>159</v>
      </c>
      <c r="D7" s="133"/>
      <c r="E7" s="132" t="s">
        <v>160</v>
      </c>
      <c r="F7" s="132"/>
      <c r="G7" s="132" t="s">
        <v>204</v>
      </c>
      <c r="H7" s="132"/>
      <c r="I7" s="132" t="s">
        <v>54</v>
      </c>
      <c r="J7" s="132"/>
    </row>
    <row r="8" spans="1:10" s="30" customFormat="1" ht="34.5" customHeight="1">
      <c r="A8" s="126"/>
      <c r="B8" s="126"/>
      <c r="C8" s="55" t="s">
        <v>55</v>
      </c>
      <c r="D8" s="55" t="s">
        <v>56</v>
      </c>
      <c r="E8" s="43" t="s">
        <v>55</v>
      </c>
      <c r="F8" s="43" t="s">
        <v>56</v>
      </c>
      <c r="G8" s="43" t="s">
        <v>55</v>
      </c>
      <c r="H8" s="43" t="s">
        <v>56</v>
      </c>
      <c r="I8" s="92" t="s">
        <v>55</v>
      </c>
      <c r="J8" s="92" t="s">
        <v>123</v>
      </c>
    </row>
    <row r="9" spans="1:10" s="53" customFormat="1" ht="15">
      <c r="A9" s="51" t="s">
        <v>2</v>
      </c>
      <c r="B9" s="51" t="s">
        <v>3</v>
      </c>
      <c r="C9" s="56"/>
      <c r="D9" s="56"/>
      <c r="E9" s="52">
        <v>1</v>
      </c>
      <c r="F9" s="52">
        <v>2</v>
      </c>
      <c r="G9" s="52">
        <v>3</v>
      </c>
      <c r="H9" s="52">
        <v>4</v>
      </c>
      <c r="I9" s="52" t="s">
        <v>57</v>
      </c>
      <c r="J9" s="52" t="s">
        <v>58</v>
      </c>
    </row>
    <row r="10" spans="1:10" s="25" customFormat="1" ht="14.25">
      <c r="A10" s="26"/>
      <c r="B10" s="26" t="str">
        <f>'13'!B9</f>
        <v>TỔNG THU NSNN</v>
      </c>
      <c r="C10" s="70">
        <f>'13'!C9</f>
        <v>10650000</v>
      </c>
      <c r="D10" s="70">
        <f>'13'!D9</f>
        <v>7593900</v>
      </c>
      <c r="E10" s="28">
        <f>'13'!E9</f>
        <v>11000000</v>
      </c>
      <c r="F10" s="28">
        <f>'13'!F9</f>
        <v>7725000</v>
      </c>
      <c r="G10" s="28">
        <f>G11+G70+G71+G78</f>
        <v>12005000</v>
      </c>
      <c r="H10" s="120">
        <f>H11+H70+H71+H78</f>
        <v>8324200</v>
      </c>
      <c r="I10" s="62">
        <f>G10/E10</f>
        <v>1.0913636363636363</v>
      </c>
      <c r="J10" s="62">
        <f>H10/F10</f>
        <v>1.0775663430420712</v>
      </c>
    </row>
    <row r="11" spans="1:10" s="25" customFormat="1" ht="14.25">
      <c r="A11" s="23" t="str">
        <f>'13'!A10</f>
        <v>I</v>
      </c>
      <c r="B11" s="71" t="str">
        <f>'13'!B10</f>
        <v>Thu nội địa</v>
      </c>
      <c r="C11" s="72">
        <f>'13'!C10</f>
        <v>7850000</v>
      </c>
      <c r="D11" s="72">
        <f>'13'!D10</f>
        <v>7593900</v>
      </c>
      <c r="E11" s="16">
        <f>'13'!E10</f>
        <v>8000000</v>
      </c>
      <c r="F11" s="16">
        <f>'13'!F10</f>
        <v>7725000</v>
      </c>
      <c r="G11" s="16">
        <f>G12+G21+G30+G39+G46+G47+G50+G51+G56+G57+G58+G59+G60+G61+G62+G63</f>
        <v>8565000</v>
      </c>
      <c r="H11" s="16">
        <f>H12+H21+H30+H39+H46+H47+H50+H51+H56+H57+H58+H59+H60+H61+H62+H63</f>
        <v>8324200</v>
      </c>
      <c r="I11" s="62">
        <f aca="true" t="shared" si="0" ref="I11:J13">G11/E11</f>
        <v>1.070625</v>
      </c>
      <c r="J11" s="62">
        <f t="shared" si="0"/>
        <v>1.0775663430420712</v>
      </c>
    </row>
    <row r="12" spans="1:10" s="25" customFormat="1" ht="14.25">
      <c r="A12" s="23">
        <f>'13'!A11</f>
        <v>1</v>
      </c>
      <c r="B12" s="71" t="str">
        <f>'13'!B11</f>
        <v>Thu từ khu vực DNNN do trung ương quản lý (1)</v>
      </c>
      <c r="C12" s="72">
        <f>'13'!C11</f>
        <v>229000</v>
      </c>
      <c r="D12" s="72">
        <f>'13'!D11</f>
        <v>229000</v>
      </c>
      <c r="E12" s="16">
        <f>'13'!E11</f>
        <v>230000</v>
      </c>
      <c r="F12" s="16">
        <f>'13'!F11</f>
        <v>230000</v>
      </c>
      <c r="G12" s="16">
        <f>SUM(G13:G20)</f>
        <v>195000</v>
      </c>
      <c r="H12" s="16">
        <f>SUM(H13:H20)</f>
        <v>195000</v>
      </c>
      <c r="I12" s="62">
        <f t="shared" si="0"/>
        <v>0.8478260869565217</v>
      </c>
      <c r="J12" s="62">
        <f t="shared" si="0"/>
        <v>0.8478260869565217</v>
      </c>
    </row>
    <row r="13" spans="1:10" s="22" customFormat="1" ht="15">
      <c r="A13" s="19" t="str">
        <f>'13'!A12</f>
        <v>1.1</v>
      </c>
      <c r="B13" s="50" t="str">
        <f>'13'!B12</f>
        <v>Thuế giá trị gia tăng hàng sản xuất - kinh doanh trong nước</v>
      </c>
      <c r="C13" s="57">
        <f>'13'!C12</f>
        <v>149500</v>
      </c>
      <c r="D13" s="57">
        <f>'13'!D12</f>
        <v>149500</v>
      </c>
      <c r="E13" s="21">
        <f>'13'!E12</f>
        <v>157100</v>
      </c>
      <c r="F13" s="21">
        <f>'13'!F12</f>
        <v>157100</v>
      </c>
      <c r="G13" s="21">
        <f>'[1]TT'!$D$8</f>
        <v>159500</v>
      </c>
      <c r="H13" s="21">
        <f>G13</f>
        <v>159500</v>
      </c>
      <c r="I13" s="63">
        <f t="shared" si="0"/>
        <v>1.0152768936982814</v>
      </c>
      <c r="J13" s="63">
        <f t="shared" si="0"/>
        <v>1.0152768936982814</v>
      </c>
    </row>
    <row r="14" spans="1:10" s="22" customFormat="1" ht="15">
      <c r="A14" s="19" t="str">
        <f>'13'!A13</f>
        <v>1.2</v>
      </c>
      <c r="B14" s="50" t="str">
        <f>'13'!B13</f>
        <v>Thuế tiêu thụ đặc biệt hàng sản xuất trong nước</v>
      </c>
      <c r="C14" s="57">
        <f>'13'!C13</f>
        <v>0</v>
      </c>
      <c r="D14" s="57">
        <f>'13'!D13</f>
        <v>0</v>
      </c>
      <c r="E14" s="21">
        <f>'13'!E13</f>
        <v>70</v>
      </c>
      <c r="F14" s="21">
        <f>'13'!F13</f>
        <v>70</v>
      </c>
      <c r="G14" s="21"/>
      <c r="H14" s="21"/>
      <c r="I14" s="63">
        <f aca="true" t="shared" si="1" ref="I14:I63">G14/E14</f>
        <v>0</v>
      </c>
      <c r="J14" s="63">
        <f aca="true" t="shared" si="2" ref="J14:J63">H14/F14</f>
        <v>0</v>
      </c>
    </row>
    <row r="15" spans="1:10" s="22" customFormat="1" ht="15">
      <c r="A15" s="19" t="str">
        <f>'13'!A14</f>
        <v>1.3</v>
      </c>
      <c r="B15" s="50" t="str">
        <f>'13'!B14</f>
        <v>Thuế thu nhập doanh nghiệp</v>
      </c>
      <c r="C15" s="57">
        <f>'13'!C14</f>
        <v>79300</v>
      </c>
      <c r="D15" s="57">
        <f>'13'!D14</f>
        <v>79300</v>
      </c>
      <c r="E15" s="21">
        <f>'13'!E14</f>
        <v>72000</v>
      </c>
      <c r="F15" s="21">
        <f>'13'!F14</f>
        <v>72000</v>
      </c>
      <c r="G15" s="21">
        <f>'[1]TT'!$D$9</f>
        <v>35000</v>
      </c>
      <c r="H15" s="21">
        <f>G15</f>
        <v>35000</v>
      </c>
      <c r="I15" s="63">
        <f t="shared" si="1"/>
        <v>0.4861111111111111</v>
      </c>
      <c r="J15" s="63">
        <f t="shared" si="2"/>
        <v>0.4861111111111111</v>
      </c>
    </row>
    <row r="16" spans="1:10" s="22" customFormat="1" ht="15">
      <c r="A16" s="19" t="str">
        <f>'13'!A15</f>
        <v>1.4</v>
      </c>
      <c r="B16" s="50" t="str">
        <f>'13'!B15</f>
        <v>Thu từ thu nhập sau thuế</v>
      </c>
      <c r="C16" s="57">
        <f>'13'!C15</f>
        <v>0</v>
      </c>
      <c r="D16" s="57">
        <f>'13'!D15</f>
        <v>0</v>
      </c>
      <c r="E16" s="21">
        <f>'13'!E15</f>
        <v>0</v>
      </c>
      <c r="F16" s="21">
        <f>'13'!F15</f>
        <v>0</v>
      </c>
      <c r="G16" s="21"/>
      <c r="H16" s="21"/>
      <c r="I16" s="63"/>
      <c r="J16" s="63"/>
    </row>
    <row r="17" spans="1:10" s="22" customFormat="1" ht="15">
      <c r="A17" s="19" t="str">
        <f>'13'!A16</f>
        <v>1.5</v>
      </c>
      <c r="B17" s="50" t="str">
        <f>'13'!B16</f>
        <v>Thuế tài nguyên</v>
      </c>
      <c r="C17" s="57">
        <f>'13'!C16</f>
        <v>200</v>
      </c>
      <c r="D17" s="57">
        <f>'13'!D16</f>
        <v>200</v>
      </c>
      <c r="E17" s="21">
        <f>'13'!E16</f>
        <v>800</v>
      </c>
      <c r="F17" s="21">
        <f>'13'!F16</f>
        <v>800</v>
      </c>
      <c r="G17" s="21">
        <f>'[1]TT'!$D$10</f>
        <v>500</v>
      </c>
      <c r="H17" s="21">
        <f>G17</f>
        <v>500</v>
      </c>
      <c r="I17" s="63">
        <f t="shared" si="1"/>
        <v>0.625</v>
      </c>
      <c r="J17" s="63">
        <f t="shared" si="2"/>
        <v>0.625</v>
      </c>
    </row>
    <row r="18" spans="1:10" s="22" customFormat="1" ht="15">
      <c r="A18" s="19" t="str">
        <f>'13'!A17</f>
        <v>1.6</v>
      </c>
      <c r="B18" s="50" t="str">
        <f>'13'!B17</f>
        <v>Thuế môn bài</v>
      </c>
      <c r="C18" s="57">
        <f>'13'!C17</f>
        <v>0</v>
      </c>
      <c r="D18" s="57">
        <f>'13'!D17</f>
        <v>0</v>
      </c>
      <c r="E18" s="21">
        <f>'13'!E17</f>
        <v>20</v>
      </c>
      <c r="F18" s="21">
        <f>'13'!F17</f>
        <v>20</v>
      </c>
      <c r="G18" s="21"/>
      <c r="H18" s="21"/>
      <c r="I18" s="63">
        <f t="shared" si="1"/>
        <v>0</v>
      </c>
      <c r="J18" s="63">
        <f t="shared" si="2"/>
        <v>0</v>
      </c>
    </row>
    <row r="19" spans="1:10" s="22" customFormat="1" ht="15">
      <c r="A19" s="19" t="str">
        <f>'13'!A18</f>
        <v>1.7</v>
      </c>
      <c r="B19" s="50" t="str">
        <f>'13'!B18</f>
        <v>Thu chênh lệch thu chi Ngân hàng nhà nước</v>
      </c>
      <c r="C19" s="57">
        <f>'13'!C18</f>
        <v>0</v>
      </c>
      <c r="D19" s="57">
        <f>'13'!D18</f>
        <v>0</v>
      </c>
      <c r="E19" s="21">
        <f>'13'!E18</f>
        <v>0</v>
      </c>
      <c r="F19" s="21">
        <f>'13'!F18</f>
        <v>0</v>
      </c>
      <c r="G19" s="21"/>
      <c r="H19" s="21"/>
      <c r="I19" s="63"/>
      <c r="J19" s="63"/>
    </row>
    <row r="20" spans="1:10" s="22" customFormat="1" ht="15">
      <c r="A20" s="19" t="str">
        <f>'13'!A19</f>
        <v>1.8</v>
      </c>
      <c r="B20" s="50" t="str">
        <f>'13'!B19</f>
        <v>Thu khác</v>
      </c>
      <c r="C20" s="57">
        <f>'13'!C19</f>
        <v>0</v>
      </c>
      <c r="D20" s="57">
        <f>'13'!D19</f>
        <v>0</v>
      </c>
      <c r="E20" s="21">
        <f>'13'!E19</f>
        <v>10</v>
      </c>
      <c r="F20" s="21">
        <f>'13'!F19</f>
        <v>10</v>
      </c>
      <c r="G20" s="21"/>
      <c r="H20" s="21"/>
      <c r="I20" s="63">
        <f t="shared" si="1"/>
        <v>0</v>
      </c>
      <c r="J20" s="63">
        <f t="shared" si="2"/>
        <v>0</v>
      </c>
    </row>
    <row r="21" spans="1:10" s="25" customFormat="1" ht="14.25">
      <c r="A21" s="23">
        <f>'13'!A20</f>
        <v>2</v>
      </c>
      <c r="B21" s="71" t="str">
        <f>'13'!B20</f>
        <v>Thu từ khu vực DNNN do địa phương quản lý (2)</v>
      </c>
      <c r="C21" s="72">
        <f>'13'!C20</f>
        <v>26000</v>
      </c>
      <c r="D21" s="72">
        <f>'13'!D20</f>
        <v>26000</v>
      </c>
      <c r="E21" s="16">
        <f>'13'!E20</f>
        <v>26000</v>
      </c>
      <c r="F21" s="16">
        <f>'13'!F20</f>
        <v>26000</v>
      </c>
      <c r="G21" s="16">
        <f>SUM(G22:G29)</f>
        <v>30000</v>
      </c>
      <c r="H21" s="16">
        <f>SUM(H22:H29)</f>
        <v>30000</v>
      </c>
      <c r="I21" s="62">
        <f t="shared" si="1"/>
        <v>1.1538461538461537</v>
      </c>
      <c r="J21" s="62">
        <f t="shared" si="2"/>
        <v>1.1538461538461537</v>
      </c>
    </row>
    <row r="22" spans="1:10" s="22" customFormat="1" ht="15">
      <c r="A22" s="19" t="str">
        <f>'13'!A21</f>
        <v>2.1</v>
      </c>
      <c r="B22" s="50" t="str">
        <f>'13'!B21</f>
        <v>Thuế giá trị gia tăng hàng sản xuất - kinh doanh trong nước</v>
      </c>
      <c r="C22" s="57">
        <f>'13'!C21</f>
        <v>18100</v>
      </c>
      <c r="D22" s="57">
        <f>'13'!D21</f>
        <v>18100</v>
      </c>
      <c r="E22" s="21">
        <f>'13'!E21</f>
        <v>17940</v>
      </c>
      <c r="F22" s="21">
        <f>'13'!F21</f>
        <v>17940</v>
      </c>
      <c r="G22" s="21">
        <f>'[1]TT'!$D$14</f>
        <v>20000</v>
      </c>
      <c r="H22" s="21">
        <f>G22</f>
        <v>20000</v>
      </c>
      <c r="I22" s="63">
        <f t="shared" si="1"/>
        <v>1.1148272017837235</v>
      </c>
      <c r="J22" s="63">
        <f t="shared" si="2"/>
        <v>1.1148272017837235</v>
      </c>
    </row>
    <row r="23" spans="1:10" s="22" customFormat="1" ht="15">
      <c r="A23" s="19" t="str">
        <f>'13'!A22</f>
        <v>2.2</v>
      </c>
      <c r="B23" s="50" t="str">
        <f>'13'!B22</f>
        <v>Thuế tiêu thụ đặc biệt hàng sản xuất trong nước</v>
      </c>
      <c r="C23" s="57">
        <f>'13'!C22</f>
        <v>0</v>
      </c>
      <c r="D23" s="57">
        <f>'13'!D22</f>
        <v>0</v>
      </c>
      <c r="E23" s="21">
        <f>'13'!E22</f>
        <v>0</v>
      </c>
      <c r="F23" s="21">
        <f>'13'!F22</f>
        <v>0</v>
      </c>
      <c r="G23" s="21"/>
      <c r="H23" s="21"/>
      <c r="I23" s="63"/>
      <c r="J23" s="63"/>
    </row>
    <row r="24" spans="1:10" s="22" customFormat="1" ht="15">
      <c r="A24" s="19" t="str">
        <f>'13'!A23</f>
        <v>2.3</v>
      </c>
      <c r="B24" s="50" t="str">
        <f>'13'!B23</f>
        <v>Thuế thu nhập doanh nghiệp</v>
      </c>
      <c r="C24" s="57">
        <f>'13'!C23</f>
        <v>7000</v>
      </c>
      <c r="D24" s="57">
        <f>'13'!D23</f>
        <v>7000</v>
      </c>
      <c r="E24" s="21">
        <f>'13'!E23</f>
        <v>7000</v>
      </c>
      <c r="F24" s="21">
        <f>'13'!F23</f>
        <v>7000</v>
      </c>
      <c r="G24" s="21">
        <f>'[1]TT'!$D$15</f>
        <v>9000</v>
      </c>
      <c r="H24" s="21">
        <f>G24</f>
        <v>9000</v>
      </c>
      <c r="I24" s="63">
        <f t="shared" si="1"/>
        <v>1.2857142857142858</v>
      </c>
      <c r="J24" s="63">
        <f t="shared" si="2"/>
        <v>1.2857142857142858</v>
      </c>
    </row>
    <row r="25" spans="1:10" s="22" customFormat="1" ht="15">
      <c r="A25" s="19" t="str">
        <f>'13'!A24</f>
        <v>2.4</v>
      </c>
      <c r="B25" s="50" t="str">
        <f>'13'!B24</f>
        <v>Thu từ thu nhập sau thuế</v>
      </c>
      <c r="C25" s="57">
        <f>'13'!C24</f>
        <v>0</v>
      </c>
      <c r="D25" s="57">
        <f>'13'!D24</f>
        <v>0</v>
      </c>
      <c r="E25" s="21">
        <f>'13'!E24</f>
        <v>0</v>
      </c>
      <c r="F25" s="21">
        <f>'13'!F24</f>
        <v>0</v>
      </c>
      <c r="G25" s="21"/>
      <c r="H25" s="21"/>
      <c r="I25" s="63"/>
      <c r="J25" s="63"/>
    </row>
    <row r="26" spans="1:10" s="22" customFormat="1" ht="15">
      <c r="A26" s="19" t="str">
        <f>'13'!A25</f>
        <v>2.5</v>
      </c>
      <c r="B26" s="50" t="str">
        <f>'13'!B25</f>
        <v>Thuế tài nguyên</v>
      </c>
      <c r="C26" s="57">
        <f>'13'!C25</f>
        <v>900</v>
      </c>
      <c r="D26" s="57">
        <f>'13'!D25</f>
        <v>900</v>
      </c>
      <c r="E26" s="21">
        <f>'13'!E25</f>
        <v>1050</v>
      </c>
      <c r="F26" s="21">
        <f>'13'!F25</f>
        <v>1050</v>
      </c>
      <c r="G26" s="21">
        <f>'[1]TT'!$D$16</f>
        <v>1000</v>
      </c>
      <c r="H26" s="21">
        <f>G26</f>
        <v>1000</v>
      </c>
      <c r="I26" s="63">
        <f t="shared" si="1"/>
        <v>0.9523809523809523</v>
      </c>
      <c r="J26" s="63">
        <f t="shared" si="2"/>
        <v>0.9523809523809523</v>
      </c>
    </row>
    <row r="27" spans="1:10" s="22" customFormat="1" ht="15">
      <c r="A27" s="19" t="str">
        <f>'13'!A26</f>
        <v>2.6</v>
      </c>
      <c r="B27" s="50" t="str">
        <f>'13'!B26</f>
        <v>Thuế môn bài</v>
      </c>
      <c r="C27" s="57">
        <f>'13'!C26</f>
        <v>0</v>
      </c>
      <c r="D27" s="57">
        <f>'13'!D26</f>
        <v>0</v>
      </c>
      <c r="E27" s="21">
        <f>'13'!E26</f>
        <v>10</v>
      </c>
      <c r="F27" s="21">
        <f>'13'!F26</f>
        <v>10</v>
      </c>
      <c r="G27" s="21"/>
      <c r="H27" s="21"/>
      <c r="I27" s="63">
        <f t="shared" si="1"/>
        <v>0</v>
      </c>
      <c r="J27" s="63">
        <f t="shared" si="2"/>
        <v>0</v>
      </c>
    </row>
    <row r="28" spans="1:10" s="22" customFormat="1" ht="15">
      <c r="A28" s="19" t="str">
        <f>'13'!A27</f>
        <v>2.7</v>
      </c>
      <c r="B28" s="50" t="str">
        <f>'13'!B27</f>
        <v>Thu chênh lệch thu chi Ngân hàng nhà nước</v>
      </c>
      <c r="C28" s="57">
        <f>'13'!C27</f>
        <v>0</v>
      </c>
      <c r="D28" s="57">
        <f>'13'!D27</f>
        <v>0</v>
      </c>
      <c r="E28" s="21">
        <f>'13'!E27</f>
        <v>0</v>
      </c>
      <c r="F28" s="21">
        <f>'13'!F27</f>
        <v>0</v>
      </c>
      <c r="G28" s="21"/>
      <c r="H28" s="21"/>
      <c r="I28" s="63"/>
      <c r="J28" s="63"/>
    </row>
    <row r="29" spans="1:10" s="22" customFormat="1" ht="15">
      <c r="A29" s="19" t="str">
        <f>'13'!A28</f>
        <v>2.8</v>
      </c>
      <c r="B29" s="50" t="str">
        <f>'13'!B28</f>
        <v>Thu khác</v>
      </c>
      <c r="C29" s="57">
        <f>'13'!C28</f>
        <v>0</v>
      </c>
      <c r="D29" s="57">
        <f>'13'!D28</f>
        <v>0</v>
      </c>
      <c r="E29" s="21">
        <f>'13'!E28</f>
        <v>0</v>
      </c>
      <c r="F29" s="21">
        <f>'13'!F28</f>
        <v>0</v>
      </c>
      <c r="G29" s="21"/>
      <c r="H29" s="21"/>
      <c r="I29" s="63"/>
      <c r="J29" s="63"/>
    </row>
    <row r="30" spans="1:10" s="25" customFormat="1" ht="14.25">
      <c r="A30" s="23">
        <f>'13'!A29</f>
        <v>3</v>
      </c>
      <c r="B30" s="117" t="str">
        <f>'13'!B29</f>
        <v>Thu từ khu vực doanh nghiệp có vốn đầu tư nước ngoài (3)</v>
      </c>
      <c r="C30" s="72">
        <f>'13'!C29</f>
        <v>1770000</v>
      </c>
      <c r="D30" s="72">
        <f>'13'!D29</f>
        <v>1770000</v>
      </c>
      <c r="E30" s="16">
        <f>'13'!E29</f>
        <v>1400000</v>
      </c>
      <c r="F30" s="16">
        <f>'13'!F29</f>
        <v>1400000</v>
      </c>
      <c r="G30" s="16">
        <f>SUM(G31:G38)</f>
        <v>1800000</v>
      </c>
      <c r="H30" s="16">
        <f>SUM(H31:H38)</f>
        <v>1800000</v>
      </c>
      <c r="I30" s="62">
        <f t="shared" si="1"/>
        <v>1.2857142857142858</v>
      </c>
      <c r="J30" s="62">
        <f t="shared" si="2"/>
        <v>1.2857142857142858</v>
      </c>
    </row>
    <row r="31" spans="1:10" s="22" customFormat="1" ht="15">
      <c r="A31" s="19" t="str">
        <f>'13'!A30</f>
        <v>3.1</v>
      </c>
      <c r="B31" s="50" t="str">
        <f>'13'!B30</f>
        <v>Thuế giá trị gia tăng hàng sản xuất - kinh doanh trong nước</v>
      </c>
      <c r="C31" s="57">
        <f>'13'!C30</f>
        <v>750000</v>
      </c>
      <c r="D31" s="57">
        <f>'13'!D30</f>
        <v>750000</v>
      </c>
      <c r="E31" s="21">
        <f>'13'!E30</f>
        <v>514000</v>
      </c>
      <c r="F31" s="21">
        <f>'13'!F30</f>
        <v>514000</v>
      </c>
      <c r="G31" s="21">
        <f>'[1]TT'!$D$20</f>
        <v>695000</v>
      </c>
      <c r="H31" s="21">
        <f>G31</f>
        <v>695000</v>
      </c>
      <c r="I31" s="63">
        <f t="shared" si="1"/>
        <v>1.3521400778210118</v>
      </c>
      <c r="J31" s="63">
        <f t="shared" si="2"/>
        <v>1.3521400778210118</v>
      </c>
    </row>
    <row r="32" spans="1:10" s="22" customFormat="1" ht="15">
      <c r="A32" s="19" t="str">
        <f>'13'!A31</f>
        <v>3.2</v>
      </c>
      <c r="B32" s="50" t="str">
        <f>'13'!B31</f>
        <v>Thuế tiêu thụ đặc biệt hàng sản xuất trong nước</v>
      </c>
      <c r="C32" s="57">
        <f>'13'!C31</f>
        <v>500</v>
      </c>
      <c r="D32" s="57">
        <f>'13'!D31</f>
        <v>500</v>
      </c>
      <c r="E32" s="21">
        <f>'13'!E31</f>
        <v>550</v>
      </c>
      <c r="F32" s="21">
        <f>'13'!F31</f>
        <v>550</v>
      </c>
      <c r="G32" s="21"/>
      <c r="H32" s="21"/>
      <c r="I32" s="63">
        <f t="shared" si="1"/>
        <v>0</v>
      </c>
      <c r="J32" s="63">
        <f t="shared" si="2"/>
        <v>0</v>
      </c>
    </row>
    <row r="33" spans="1:10" s="22" customFormat="1" ht="15">
      <c r="A33" s="19" t="str">
        <f>'13'!A32</f>
        <v>3.3</v>
      </c>
      <c r="B33" s="50" t="str">
        <f>'13'!B32</f>
        <v>Thuế thu nhập doanh nghiệp</v>
      </c>
      <c r="C33" s="57">
        <f>'13'!C32</f>
        <v>1000000</v>
      </c>
      <c r="D33" s="57">
        <f>'13'!D32</f>
        <v>1000000</v>
      </c>
      <c r="E33" s="21">
        <f>'13'!E32</f>
        <v>847400</v>
      </c>
      <c r="F33" s="21">
        <f>'13'!F32</f>
        <v>847400</v>
      </c>
      <c r="G33" s="21">
        <f>'[1]TT'!$D$21</f>
        <v>1075000</v>
      </c>
      <c r="H33" s="21">
        <f>G33</f>
        <v>1075000</v>
      </c>
      <c r="I33" s="63">
        <f t="shared" si="1"/>
        <v>1.2685862638659429</v>
      </c>
      <c r="J33" s="63">
        <f t="shared" si="2"/>
        <v>1.2685862638659429</v>
      </c>
    </row>
    <row r="34" spans="1:10" s="22" customFormat="1" ht="15">
      <c r="A34" s="19" t="str">
        <f>'13'!A33</f>
        <v>3.4</v>
      </c>
      <c r="B34" s="50" t="str">
        <f>'13'!B33</f>
        <v>Thu từ khí thiên nhiên</v>
      </c>
      <c r="C34" s="57">
        <f>'13'!C33</f>
        <v>0</v>
      </c>
      <c r="D34" s="57">
        <f>'13'!D33</f>
        <v>0</v>
      </c>
      <c r="E34" s="21">
        <f>'13'!E33</f>
        <v>0</v>
      </c>
      <c r="F34" s="21">
        <f>'13'!F33</f>
        <v>0</v>
      </c>
      <c r="G34" s="21"/>
      <c r="H34" s="21"/>
      <c r="I34" s="63"/>
      <c r="J34" s="63"/>
    </row>
    <row r="35" spans="1:10" s="22" customFormat="1" ht="15">
      <c r="A35" s="19" t="str">
        <f>'13'!A34</f>
        <v>3.5</v>
      </c>
      <c r="B35" s="50" t="str">
        <f>'13'!B34</f>
        <v>Thuế tài nguyên</v>
      </c>
      <c r="C35" s="57">
        <f>'13'!C34</f>
        <v>9500</v>
      </c>
      <c r="D35" s="57">
        <f>'13'!D34</f>
        <v>9500</v>
      </c>
      <c r="E35" s="21">
        <f>'13'!E34</f>
        <v>13500</v>
      </c>
      <c r="F35" s="21">
        <f>'13'!F34</f>
        <v>13500</v>
      </c>
      <c r="G35" s="21">
        <f>'[1]TT'!$D$23</f>
        <v>20000</v>
      </c>
      <c r="H35" s="21">
        <f>G35</f>
        <v>20000</v>
      </c>
      <c r="I35" s="63">
        <f t="shared" si="1"/>
        <v>1.4814814814814814</v>
      </c>
      <c r="J35" s="63">
        <f t="shared" si="2"/>
        <v>1.4814814814814814</v>
      </c>
    </row>
    <row r="36" spans="1:10" s="22" customFormat="1" ht="15">
      <c r="A36" s="19" t="str">
        <f>'13'!A35</f>
        <v>3.6</v>
      </c>
      <c r="B36" s="50" t="str">
        <f>'13'!B35</f>
        <v>Thuế môn bài</v>
      </c>
      <c r="C36" s="57">
        <f>'13'!C35</f>
        <v>0</v>
      </c>
      <c r="D36" s="57">
        <f>'13'!D35</f>
        <v>0</v>
      </c>
      <c r="E36" s="21">
        <f>'13'!E35</f>
        <v>50</v>
      </c>
      <c r="F36" s="21">
        <f>'13'!F35</f>
        <v>50</v>
      </c>
      <c r="G36" s="21"/>
      <c r="H36" s="21"/>
      <c r="I36" s="63">
        <f t="shared" si="1"/>
        <v>0</v>
      </c>
      <c r="J36" s="63">
        <f t="shared" si="2"/>
        <v>0</v>
      </c>
    </row>
    <row r="37" spans="1:10" s="22" customFormat="1" ht="15">
      <c r="A37" s="19" t="str">
        <f>'13'!A36</f>
        <v>3.7</v>
      </c>
      <c r="B37" s="50" t="str">
        <f>'13'!B36</f>
        <v>Thu tiền thuê mặt đất. mặt nước</v>
      </c>
      <c r="C37" s="57">
        <f>'13'!C36</f>
        <v>10000</v>
      </c>
      <c r="D37" s="57">
        <f>'13'!D36</f>
        <v>10000</v>
      </c>
      <c r="E37" s="21">
        <f>'13'!E36</f>
        <v>24000</v>
      </c>
      <c r="F37" s="21">
        <f>'13'!F36</f>
        <v>24000</v>
      </c>
      <c r="G37" s="21">
        <f>'[1]TT'!$D$24</f>
        <v>10000</v>
      </c>
      <c r="H37" s="21">
        <f>G37</f>
        <v>10000</v>
      </c>
      <c r="I37" s="63">
        <f t="shared" si="1"/>
        <v>0.4166666666666667</v>
      </c>
      <c r="J37" s="63">
        <f t="shared" si="2"/>
        <v>0.4166666666666667</v>
      </c>
    </row>
    <row r="38" spans="1:10" s="22" customFormat="1" ht="15">
      <c r="A38" s="19" t="str">
        <f>'13'!A37</f>
        <v>3.8</v>
      </c>
      <c r="B38" s="50" t="str">
        <f>'13'!B37</f>
        <v>Thu khác</v>
      </c>
      <c r="C38" s="57">
        <f>'13'!C37</f>
        <v>0</v>
      </c>
      <c r="D38" s="57">
        <f>'13'!D37</f>
        <v>0</v>
      </c>
      <c r="E38" s="21">
        <f>'13'!E37</f>
        <v>500</v>
      </c>
      <c r="F38" s="21">
        <f>'13'!F37</f>
        <v>500</v>
      </c>
      <c r="G38" s="21"/>
      <c r="H38" s="21"/>
      <c r="I38" s="63">
        <f t="shared" si="1"/>
        <v>0</v>
      </c>
      <c r="J38" s="63">
        <f t="shared" si="2"/>
        <v>0</v>
      </c>
    </row>
    <row r="39" spans="1:10" s="25" customFormat="1" ht="14.25">
      <c r="A39" s="23">
        <f>'13'!A38</f>
        <v>4</v>
      </c>
      <c r="B39" s="71" t="str">
        <f>'13'!B38</f>
        <v>Thu từ khu vực kinh tế ngoài quốc doanh (4)</v>
      </c>
      <c r="C39" s="72">
        <f>'13'!C38</f>
        <v>3598900</v>
      </c>
      <c r="D39" s="72">
        <f>'13'!D38</f>
        <v>3598900</v>
      </c>
      <c r="E39" s="16">
        <f>'13'!E38</f>
        <v>3326000</v>
      </c>
      <c r="F39" s="16">
        <f>'13'!F38</f>
        <v>3326000</v>
      </c>
      <c r="G39" s="16">
        <f>SUM(G40:G45)</f>
        <v>3811000</v>
      </c>
      <c r="H39" s="16">
        <f>SUM(H40:H45)</f>
        <v>3811000</v>
      </c>
      <c r="I39" s="62">
        <f t="shared" si="1"/>
        <v>1.1458208057727</v>
      </c>
      <c r="J39" s="62">
        <f t="shared" si="2"/>
        <v>1.1458208057727</v>
      </c>
    </row>
    <row r="40" spans="1:10" s="22" customFormat="1" ht="15">
      <c r="A40" s="19" t="str">
        <f>'13'!A39</f>
        <v>4.1</v>
      </c>
      <c r="B40" s="50" t="str">
        <f>'13'!B39</f>
        <v>Thuế giá trị gia tăng hàng sản xuất - kinh doanh trong nước</v>
      </c>
      <c r="C40" s="57">
        <f>'13'!C39</f>
        <v>1913900</v>
      </c>
      <c r="D40" s="57">
        <f>'13'!D39</f>
        <v>1913900</v>
      </c>
      <c r="E40" s="21">
        <f>'13'!E39</f>
        <v>1460000</v>
      </c>
      <c r="F40" s="21">
        <f>'13'!F39</f>
        <v>1460000</v>
      </c>
      <c r="G40" s="21">
        <f>'[1]TT'!$D$28</f>
        <v>1753000</v>
      </c>
      <c r="H40" s="21">
        <f>G40</f>
        <v>1753000</v>
      </c>
      <c r="I40" s="63">
        <f t="shared" si="1"/>
        <v>1.2006849315068493</v>
      </c>
      <c r="J40" s="63">
        <f t="shared" si="2"/>
        <v>1.2006849315068493</v>
      </c>
    </row>
    <row r="41" spans="1:10" s="22" customFormat="1" ht="15">
      <c r="A41" s="19" t="str">
        <f>'13'!A40</f>
        <v>4.2</v>
      </c>
      <c r="B41" s="116" t="str">
        <f>'13'!B40</f>
        <v>Thuế tiêu thụ đặc biệt hàng sản xuất trong nước</v>
      </c>
      <c r="C41" s="57">
        <f>'13'!C40</f>
        <v>678000</v>
      </c>
      <c r="D41" s="57">
        <f>'13'!D40</f>
        <v>678000</v>
      </c>
      <c r="E41" s="21">
        <f>'13'!E40</f>
        <v>650000</v>
      </c>
      <c r="F41" s="21">
        <f>'13'!F40</f>
        <v>650000</v>
      </c>
      <c r="G41" s="21">
        <f>'[1]TT'!$D$30</f>
        <v>680000</v>
      </c>
      <c r="H41" s="21">
        <f>G41</f>
        <v>680000</v>
      </c>
      <c r="I41" s="63">
        <f t="shared" si="1"/>
        <v>1.0461538461538462</v>
      </c>
      <c r="J41" s="63">
        <f t="shared" si="2"/>
        <v>1.0461538461538462</v>
      </c>
    </row>
    <row r="42" spans="1:10" s="22" customFormat="1" ht="15">
      <c r="A42" s="19" t="str">
        <f>'13'!A41</f>
        <v>4.3</v>
      </c>
      <c r="B42" s="50" t="str">
        <f>'13'!B41</f>
        <v>Thuế thu nhập doanh nghiệp</v>
      </c>
      <c r="C42" s="57">
        <f>'13'!C41</f>
        <v>1000000</v>
      </c>
      <c r="D42" s="57">
        <f>'13'!D41</f>
        <v>1000000</v>
      </c>
      <c r="E42" s="21">
        <f>'13'!E41</f>
        <v>1201500</v>
      </c>
      <c r="F42" s="21">
        <f>'13'!F41</f>
        <v>1201500</v>
      </c>
      <c r="G42" s="21">
        <f>'[1]TT'!$D$29</f>
        <v>1370000</v>
      </c>
      <c r="H42" s="21">
        <f>G42</f>
        <v>1370000</v>
      </c>
      <c r="I42" s="63">
        <f t="shared" si="1"/>
        <v>1.1402413649604661</v>
      </c>
      <c r="J42" s="63">
        <f t="shared" si="2"/>
        <v>1.1402413649604661</v>
      </c>
    </row>
    <row r="43" spans="1:10" s="22" customFormat="1" ht="15">
      <c r="A43" s="19" t="str">
        <f>'13'!A42</f>
        <v>4.4</v>
      </c>
      <c r="B43" s="50" t="str">
        <f>'13'!B42</f>
        <v>Thuế tài nguyên</v>
      </c>
      <c r="C43" s="57">
        <f>'13'!C42</f>
        <v>7000</v>
      </c>
      <c r="D43" s="57">
        <f>'13'!D42</f>
        <v>7000</v>
      </c>
      <c r="E43" s="21">
        <f>'13'!E42</f>
        <v>7000</v>
      </c>
      <c r="F43" s="21">
        <f>'13'!F42</f>
        <v>7000</v>
      </c>
      <c r="G43" s="21">
        <f>'[1]TT'!$D$31</f>
        <v>8000</v>
      </c>
      <c r="H43" s="21">
        <f>G43</f>
        <v>8000</v>
      </c>
      <c r="I43" s="63">
        <f t="shared" si="1"/>
        <v>1.1428571428571428</v>
      </c>
      <c r="J43" s="63">
        <f t="shared" si="2"/>
        <v>1.1428571428571428</v>
      </c>
    </row>
    <row r="44" spans="1:10" s="22" customFormat="1" ht="15">
      <c r="A44" s="19" t="str">
        <f>'13'!A43</f>
        <v>4.5</v>
      </c>
      <c r="B44" s="50" t="str">
        <f>'13'!B43</f>
        <v>Thuế môn bài</v>
      </c>
      <c r="C44" s="57">
        <f>'13'!C43</f>
        <v>0</v>
      </c>
      <c r="D44" s="57">
        <f>'13'!D43</f>
        <v>0</v>
      </c>
      <c r="E44" s="21">
        <f>'13'!E43</f>
        <v>600</v>
      </c>
      <c r="F44" s="21">
        <f>'13'!F43</f>
        <v>600</v>
      </c>
      <c r="G44" s="21"/>
      <c r="H44" s="21"/>
      <c r="I44" s="63"/>
      <c r="J44" s="63"/>
    </row>
    <row r="45" spans="1:10" s="22" customFormat="1" ht="15">
      <c r="A45" s="19" t="str">
        <f>'13'!A44</f>
        <v>4.6</v>
      </c>
      <c r="B45" s="50" t="str">
        <f>'13'!B44</f>
        <v>Thu khác</v>
      </c>
      <c r="C45" s="57">
        <f>'13'!C44</f>
        <v>0</v>
      </c>
      <c r="D45" s="57">
        <f>'13'!D44</f>
        <v>0</v>
      </c>
      <c r="E45" s="21">
        <f>'13'!E44</f>
        <v>6900</v>
      </c>
      <c r="F45" s="21">
        <f>'13'!F44</f>
        <v>6900</v>
      </c>
      <c r="G45" s="21"/>
      <c r="H45" s="21"/>
      <c r="I45" s="63"/>
      <c r="J45" s="63"/>
    </row>
    <row r="46" spans="1:10" s="25" customFormat="1" ht="14.25">
      <c r="A46" s="23">
        <f>'13'!A45</f>
        <v>5</v>
      </c>
      <c r="B46" s="71" t="str">
        <f>'13'!B45</f>
        <v>Thuế thu nhập cá nhân</v>
      </c>
      <c r="C46" s="72">
        <f>'13'!C45</f>
        <v>590000</v>
      </c>
      <c r="D46" s="72">
        <f>'13'!D45</f>
        <v>590000</v>
      </c>
      <c r="E46" s="16">
        <f>'13'!E45</f>
        <v>650000</v>
      </c>
      <c r="F46" s="16">
        <f>'13'!F45</f>
        <v>650000</v>
      </c>
      <c r="G46" s="16">
        <f>'[1]TT'!$D$35</f>
        <v>750000</v>
      </c>
      <c r="H46" s="16">
        <f>G46</f>
        <v>750000</v>
      </c>
      <c r="I46" s="62">
        <f t="shared" si="1"/>
        <v>1.1538461538461537</v>
      </c>
      <c r="J46" s="62">
        <f t="shared" si="2"/>
        <v>1.1538461538461537</v>
      </c>
    </row>
    <row r="47" spans="1:10" s="25" customFormat="1" ht="14.25">
      <c r="A47" s="23">
        <f>'13'!A46</f>
        <v>6</v>
      </c>
      <c r="B47" s="71" t="str">
        <f>'13'!B46</f>
        <v>Thuế bảo vệ môi trường</v>
      </c>
      <c r="C47" s="72">
        <f>'13'!C46</f>
        <v>215000</v>
      </c>
      <c r="D47" s="72">
        <f>'13'!D46</f>
        <v>80000</v>
      </c>
      <c r="E47" s="16">
        <f>'13'!E46</f>
        <v>265000</v>
      </c>
      <c r="F47" s="16">
        <f>'13'!F46</f>
        <v>80000</v>
      </c>
      <c r="G47" s="16">
        <f>SUM(G48:G49)</f>
        <v>255000</v>
      </c>
      <c r="H47" s="16">
        <f>SUM(H48:H49)</f>
        <v>96200</v>
      </c>
      <c r="I47" s="62">
        <f t="shared" si="1"/>
        <v>0.9622641509433962</v>
      </c>
      <c r="J47" s="62"/>
    </row>
    <row r="48" spans="1:10" s="22" customFormat="1" ht="15">
      <c r="A48" s="19" t="str">
        <f>'13'!A47</f>
        <v>-</v>
      </c>
      <c r="B48" s="116" t="str">
        <f>'13'!B47</f>
        <v>Thuế BVMT thu từ hàng hóa sản xuất, kinh doanh trong nước</v>
      </c>
      <c r="C48" s="57">
        <f>'13'!C47</f>
        <v>80000</v>
      </c>
      <c r="D48" s="57">
        <f>'13'!D47</f>
        <v>80000</v>
      </c>
      <c r="E48" s="21">
        <f>'13'!E47</f>
        <v>0</v>
      </c>
      <c r="F48" s="21">
        <f>'13'!F47</f>
        <v>80000</v>
      </c>
      <c r="G48" s="21">
        <f>'[1]TT'!$D$38</f>
        <v>96200</v>
      </c>
      <c r="H48" s="21">
        <f>G48</f>
        <v>96200</v>
      </c>
      <c r="I48" s="63"/>
      <c r="J48" s="63"/>
    </row>
    <row r="49" spans="1:10" s="22" customFormat="1" ht="15">
      <c r="A49" s="19" t="str">
        <f>'13'!A48</f>
        <v>-</v>
      </c>
      <c r="B49" s="50" t="str">
        <f>'13'!B48</f>
        <v>Thuế BVMT thu từ hàng hóa nhập khẩu</v>
      </c>
      <c r="C49" s="57">
        <f>'13'!C48</f>
        <v>135000</v>
      </c>
      <c r="D49" s="57">
        <f>'13'!D48</f>
        <v>0</v>
      </c>
      <c r="E49" s="21">
        <f>'13'!E48</f>
        <v>0</v>
      </c>
      <c r="F49" s="21">
        <f>'13'!F48</f>
        <v>0</v>
      </c>
      <c r="G49" s="21">
        <f>'[1]TT'!$D$37</f>
        <v>158800</v>
      </c>
      <c r="H49" s="21"/>
      <c r="I49" s="63"/>
      <c r="J49" s="63"/>
    </row>
    <row r="50" spans="1:10" s="25" customFormat="1" ht="14.25">
      <c r="A50" s="23">
        <f>'13'!A49</f>
        <v>7</v>
      </c>
      <c r="B50" s="71" t="str">
        <f>'13'!B49</f>
        <v>Lệ phí trước bạ</v>
      </c>
      <c r="C50" s="72">
        <f>'13'!C49</f>
        <v>255000</v>
      </c>
      <c r="D50" s="72">
        <f>'13'!D49</f>
        <v>255000</v>
      </c>
      <c r="E50" s="16">
        <f>'13'!E49</f>
        <v>260000</v>
      </c>
      <c r="F50" s="16">
        <f>'13'!F49</f>
        <v>260000</v>
      </c>
      <c r="G50" s="16">
        <f>'[1]TT'!$D$34</f>
        <v>295000</v>
      </c>
      <c r="H50" s="16">
        <f>G50</f>
        <v>295000</v>
      </c>
      <c r="I50" s="62">
        <f t="shared" si="1"/>
        <v>1.1346153846153846</v>
      </c>
      <c r="J50" s="62">
        <f t="shared" si="2"/>
        <v>1.1346153846153846</v>
      </c>
    </row>
    <row r="51" spans="1:10" s="25" customFormat="1" ht="14.25">
      <c r="A51" s="23">
        <f>'13'!A50</f>
        <v>8</v>
      </c>
      <c r="B51" s="71" t="str">
        <f>'13'!B50</f>
        <v>Thu phí, lệ phí</v>
      </c>
      <c r="C51" s="72">
        <f>'13'!C50</f>
        <v>65000</v>
      </c>
      <c r="D51" s="72">
        <f>'13'!D50</f>
        <v>35000</v>
      </c>
      <c r="E51" s="16">
        <f>'13'!E50</f>
        <v>65000</v>
      </c>
      <c r="F51" s="16">
        <f>'13'!F50</f>
        <v>35000</v>
      </c>
      <c r="G51" s="16">
        <f>SUM(G52:G54)</f>
        <v>71000</v>
      </c>
      <c r="H51" s="16">
        <f>SUM(H52:H54)</f>
        <v>51000</v>
      </c>
      <c r="I51" s="62">
        <f t="shared" si="1"/>
        <v>1.0923076923076922</v>
      </c>
      <c r="J51" s="62">
        <f t="shared" si="2"/>
        <v>1.457142857142857</v>
      </c>
    </row>
    <row r="52" spans="1:10" s="22" customFormat="1" ht="15">
      <c r="A52" s="19" t="str">
        <f>'13'!A51</f>
        <v>-</v>
      </c>
      <c r="B52" s="50" t="str">
        <f>'13'!B51</f>
        <v>Phí và lệ phí trung ương</v>
      </c>
      <c r="C52" s="57">
        <f>'13'!C51</f>
        <v>30000</v>
      </c>
      <c r="D52" s="57">
        <f>'13'!D51</f>
        <v>0</v>
      </c>
      <c r="E52" s="21">
        <f>'13'!E51</f>
        <v>30000</v>
      </c>
      <c r="F52" s="21">
        <f>'13'!F51</f>
        <v>0</v>
      </c>
      <c r="G52" s="21">
        <f>'[1]TT'!$D$40</f>
        <v>20000</v>
      </c>
      <c r="H52" s="21"/>
      <c r="I52" s="63">
        <f t="shared" si="1"/>
        <v>0.6666666666666666</v>
      </c>
      <c r="J52" s="63"/>
    </row>
    <row r="53" spans="1:10" s="22" customFormat="1" ht="15">
      <c r="A53" s="19" t="str">
        <f>'13'!A52</f>
        <v>-</v>
      </c>
      <c r="B53" s="50" t="str">
        <f>'13'!B52</f>
        <v>Phí và lệ phí tỉnh, huyện</v>
      </c>
      <c r="C53" s="57">
        <f>'13'!C52</f>
        <v>35000</v>
      </c>
      <c r="D53" s="57">
        <f>'13'!D52</f>
        <v>35000</v>
      </c>
      <c r="E53" s="21">
        <f>'13'!E52</f>
        <v>35000</v>
      </c>
      <c r="F53" s="21">
        <f>'13'!F52</f>
        <v>35000</v>
      </c>
      <c r="G53" s="21">
        <v>43500</v>
      </c>
      <c r="H53" s="21">
        <f>G53</f>
        <v>43500</v>
      </c>
      <c r="I53" s="63">
        <f t="shared" si="1"/>
        <v>1.2428571428571429</v>
      </c>
      <c r="J53" s="63">
        <f t="shared" si="2"/>
        <v>1.2428571428571429</v>
      </c>
    </row>
    <row r="54" spans="1:10" s="22" customFormat="1" ht="15">
      <c r="A54" s="19" t="str">
        <f>'13'!A53</f>
        <v>-</v>
      </c>
      <c r="B54" s="50" t="str">
        <f>'13'!B53</f>
        <v>Phí và lệ phí xã, phường</v>
      </c>
      <c r="C54" s="57">
        <f>'13'!C53</f>
        <v>0</v>
      </c>
      <c r="D54" s="57">
        <f>'13'!D53</f>
        <v>0</v>
      </c>
      <c r="E54" s="21">
        <f>'13'!E53</f>
        <v>0</v>
      </c>
      <c r="F54" s="21">
        <f>'13'!F53</f>
        <v>0</v>
      </c>
      <c r="G54" s="21">
        <v>7500</v>
      </c>
      <c r="H54" s="21">
        <f>G54</f>
        <v>7500</v>
      </c>
      <c r="I54" s="63"/>
      <c r="J54" s="63"/>
    </row>
    <row r="55" spans="1:10" s="25" customFormat="1" ht="14.25">
      <c r="A55" s="23">
        <f>'13'!A54</f>
        <v>9</v>
      </c>
      <c r="B55" s="71" t="str">
        <f>'13'!B54</f>
        <v>Thuế sử dụng đất nông nghiệp</v>
      </c>
      <c r="C55" s="72">
        <f>'13'!C54</f>
        <v>0</v>
      </c>
      <c r="D55" s="72">
        <f>'13'!D54</f>
        <v>0</v>
      </c>
      <c r="E55" s="16">
        <f>'13'!E54</f>
        <v>0</v>
      </c>
      <c r="F55" s="16">
        <f>'13'!F54</f>
        <v>0</v>
      </c>
      <c r="G55" s="16"/>
      <c r="H55" s="16"/>
      <c r="I55" s="62"/>
      <c r="J55" s="62"/>
    </row>
    <row r="56" spans="1:10" s="25" customFormat="1" ht="14.25">
      <c r="A56" s="23">
        <f>'13'!A55</f>
        <v>10</v>
      </c>
      <c r="B56" s="71" t="str">
        <f>'13'!B55</f>
        <v>Thuế sử dụng đất phi nông nghiệp</v>
      </c>
      <c r="C56" s="72">
        <f>'13'!C55</f>
        <v>20000</v>
      </c>
      <c r="D56" s="72">
        <f>'13'!D55</f>
        <v>20000</v>
      </c>
      <c r="E56" s="16">
        <f>'13'!E55</f>
        <v>27000</v>
      </c>
      <c r="F56" s="16">
        <f>'13'!F55</f>
        <v>27000</v>
      </c>
      <c r="G56" s="16">
        <f>'[1]TT'!$D$42</f>
        <v>26000</v>
      </c>
      <c r="H56" s="16">
        <f>G56</f>
        <v>26000</v>
      </c>
      <c r="I56" s="62">
        <f t="shared" si="1"/>
        <v>0.9629629629629629</v>
      </c>
      <c r="J56" s="62">
        <f t="shared" si="2"/>
        <v>0.9629629629629629</v>
      </c>
    </row>
    <row r="57" spans="1:10" s="25" customFormat="1" ht="14.25">
      <c r="A57" s="23">
        <f>'13'!A56</f>
        <v>11</v>
      </c>
      <c r="B57" s="71" t="str">
        <f>'13'!B56</f>
        <v>Tiền cho thuê đất, thuê mặt nước</v>
      </c>
      <c r="C57" s="72">
        <f>'13'!C56</f>
        <v>160000</v>
      </c>
      <c r="D57" s="72">
        <f>'13'!D56</f>
        <v>160000</v>
      </c>
      <c r="E57" s="16">
        <f>'13'!E56</f>
        <v>200000</v>
      </c>
      <c r="F57" s="16">
        <f>'13'!F56</f>
        <v>200000</v>
      </c>
      <c r="G57" s="16">
        <f>'[1]TT'!$D$44</f>
        <v>190000</v>
      </c>
      <c r="H57" s="16">
        <f aca="true" t="shared" si="3" ref="H57:H63">G57</f>
        <v>190000</v>
      </c>
      <c r="I57" s="62">
        <f t="shared" si="1"/>
        <v>0.95</v>
      </c>
      <c r="J57" s="62">
        <f t="shared" si="2"/>
        <v>0.95</v>
      </c>
    </row>
    <row r="58" spans="1:10" s="25" customFormat="1" ht="14.25">
      <c r="A58" s="23">
        <f>'13'!A57</f>
        <v>12</v>
      </c>
      <c r="B58" s="71" t="str">
        <f>'13'!B57</f>
        <v>Thu tiền sử dụng đất</v>
      </c>
      <c r="C58" s="72">
        <f>'13'!C57</f>
        <v>760000</v>
      </c>
      <c r="D58" s="72">
        <f>'13'!D57</f>
        <v>760000</v>
      </c>
      <c r="E58" s="16">
        <f>'13'!E57</f>
        <v>1350000</v>
      </c>
      <c r="F58" s="16">
        <f>'13'!F57</f>
        <v>1350000</v>
      </c>
      <c r="G58" s="16">
        <f>'[1]TT'!$D$43</f>
        <v>1000000</v>
      </c>
      <c r="H58" s="16">
        <f t="shared" si="3"/>
        <v>1000000</v>
      </c>
      <c r="I58" s="62">
        <f t="shared" si="1"/>
        <v>0.7407407407407407</v>
      </c>
      <c r="J58" s="62">
        <f t="shared" si="2"/>
        <v>0.7407407407407407</v>
      </c>
    </row>
    <row r="59" spans="1:10" s="25" customFormat="1" ht="14.25">
      <c r="A59" s="23">
        <f>'13'!A58</f>
        <v>13</v>
      </c>
      <c r="B59" s="71" t="str">
        <f>'13'!B58</f>
        <v>Tiền cho thuê và tiền bán nhà ở thuộc sở hữu nhà nước</v>
      </c>
      <c r="C59" s="72">
        <f>'13'!C58</f>
        <v>0</v>
      </c>
      <c r="D59" s="72">
        <f>'13'!D58</f>
        <v>0</v>
      </c>
      <c r="E59" s="16">
        <f>'13'!E58</f>
        <v>0</v>
      </c>
      <c r="F59" s="16">
        <f>'13'!F58</f>
        <v>0</v>
      </c>
      <c r="G59" s="16"/>
      <c r="H59" s="16"/>
      <c r="I59" s="62"/>
      <c r="J59" s="62"/>
    </row>
    <row r="60" spans="1:10" s="25" customFormat="1" ht="14.25">
      <c r="A60" s="23">
        <f>'13'!A59</f>
        <v>14</v>
      </c>
      <c r="B60" s="71" t="str">
        <f>'13'!B59</f>
        <v>Thu tiền cấp quyền khai thác khoáng sản</v>
      </c>
      <c r="C60" s="72">
        <f>'13'!C59</f>
        <v>0</v>
      </c>
      <c r="D60" s="72">
        <f>'13'!D59</f>
        <v>0</v>
      </c>
      <c r="E60" s="16">
        <f>'13'!E59</f>
        <v>19000</v>
      </c>
      <c r="F60" s="16">
        <f>'13'!F59</f>
        <v>19000</v>
      </c>
      <c r="G60" s="16"/>
      <c r="H60" s="16"/>
      <c r="I60" s="62">
        <f t="shared" si="1"/>
        <v>0</v>
      </c>
      <c r="J60" s="62">
        <f t="shared" si="2"/>
        <v>0</v>
      </c>
    </row>
    <row r="61" spans="1:10" s="25" customFormat="1" ht="14.25">
      <c r="A61" s="23">
        <f>'13'!A60</f>
        <v>15</v>
      </c>
      <c r="B61" s="71" t="str">
        <f>'13'!B60</f>
        <v>Thu khác ngân sách</v>
      </c>
      <c r="C61" s="72">
        <f>'13'!C60</f>
        <v>121100</v>
      </c>
      <c r="D61" s="72">
        <f>'13'!D60</f>
        <v>30000</v>
      </c>
      <c r="E61" s="16">
        <f>'13'!E60</f>
        <v>140000</v>
      </c>
      <c r="F61" s="16">
        <f>'13'!F60</f>
        <v>80000</v>
      </c>
      <c r="G61" s="16">
        <f>'[1]TT'!$D$47</f>
        <v>92000</v>
      </c>
      <c r="H61" s="16">
        <f>G61-47000-15000</f>
        <v>30000</v>
      </c>
      <c r="I61" s="62">
        <f t="shared" si="1"/>
        <v>0.6571428571428571</v>
      </c>
      <c r="J61" s="62"/>
    </row>
    <row r="62" spans="1:10" s="25" customFormat="1" ht="14.25">
      <c r="A62" s="23">
        <f>'13'!A61</f>
        <v>16</v>
      </c>
      <c r="B62" s="71" t="str">
        <f>'13'!B61</f>
        <v>Thu từ quỹ đất công ích, hoa lợi công sản khác</v>
      </c>
      <c r="C62" s="72">
        <f>'13'!C61</f>
        <v>30000</v>
      </c>
      <c r="D62" s="72">
        <f>'13'!D61</f>
        <v>30000</v>
      </c>
      <c r="E62" s="16">
        <f>'13'!E61</f>
        <v>34000</v>
      </c>
      <c r="F62" s="16">
        <f>'13'!F61</f>
        <v>34000</v>
      </c>
      <c r="G62" s="16">
        <f>'[1]TT'!$D$46</f>
        <v>35000</v>
      </c>
      <c r="H62" s="16">
        <f t="shared" si="3"/>
        <v>35000</v>
      </c>
      <c r="I62" s="62">
        <f t="shared" si="1"/>
        <v>1.0294117647058822</v>
      </c>
      <c r="J62" s="62">
        <f t="shared" si="2"/>
        <v>1.0294117647058822</v>
      </c>
    </row>
    <row r="63" spans="1:10" s="25" customFormat="1" ht="14.25">
      <c r="A63" s="23">
        <f>'13'!A62</f>
        <v>17</v>
      </c>
      <c r="B63" s="71" t="str">
        <f>'13'!B62</f>
        <v>Thu từ hoạt động xổ số kiến thiết</v>
      </c>
      <c r="C63" s="72">
        <f>'13'!C62</f>
        <v>10000</v>
      </c>
      <c r="D63" s="72">
        <f>'13'!D62</f>
        <v>10000</v>
      </c>
      <c r="E63" s="16">
        <f>'13'!E62</f>
        <v>8000</v>
      </c>
      <c r="F63" s="16">
        <f>'13'!F62</f>
        <v>8000</v>
      </c>
      <c r="G63" s="16">
        <f>'[1]TT'!$D$51</f>
        <v>15000</v>
      </c>
      <c r="H63" s="16">
        <f t="shared" si="3"/>
        <v>15000</v>
      </c>
      <c r="I63" s="62">
        <f t="shared" si="1"/>
        <v>1.875</v>
      </c>
      <c r="J63" s="62">
        <f t="shared" si="2"/>
        <v>1.875</v>
      </c>
    </row>
    <row r="64" spans="1:10" s="25" customFormat="1" ht="14.25" hidden="1">
      <c r="A64" s="23" t="str">
        <f>'13'!A63</f>
        <v>17.1</v>
      </c>
      <c r="B64" s="71" t="str">
        <f>'13'!B63</f>
        <v>Thuế giá trị gia tăng</v>
      </c>
      <c r="C64" s="72">
        <f>'13'!C63</f>
        <v>0</v>
      </c>
      <c r="D64" s="72">
        <f>'13'!D63</f>
        <v>0</v>
      </c>
      <c r="E64" s="16">
        <f>'13'!E63</f>
        <v>0</v>
      </c>
      <c r="F64" s="16">
        <f>'13'!F63</f>
        <v>0</v>
      </c>
      <c r="G64" s="16"/>
      <c r="H64" s="16"/>
      <c r="I64" s="62"/>
      <c r="J64" s="62"/>
    </row>
    <row r="65" spans="1:10" s="25" customFormat="1" ht="14.25" hidden="1">
      <c r="A65" s="23" t="str">
        <f>'13'!A64</f>
        <v>17.2</v>
      </c>
      <c r="B65" s="71" t="str">
        <f>'13'!B64</f>
        <v>Thuế thu nhập doanh nghiệp</v>
      </c>
      <c r="C65" s="72">
        <f>'13'!C64</f>
        <v>0</v>
      </c>
      <c r="D65" s="72">
        <f>'13'!D64</f>
        <v>0</v>
      </c>
      <c r="E65" s="16">
        <f>'13'!E64</f>
        <v>0</v>
      </c>
      <c r="F65" s="16">
        <f>'13'!F64</f>
        <v>0</v>
      </c>
      <c r="G65" s="16"/>
      <c r="H65" s="16"/>
      <c r="I65" s="62"/>
      <c r="J65" s="62"/>
    </row>
    <row r="66" spans="1:10" s="25" customFormat="1" ht="14.25" hidden="1">
      <c r="A66" s="23" t="str">
        <f>'13'!A65</f>
        <v>17.3</v>
      </c>
      <c r="B66" s="71" t="str">
        <f>'13'!B65</f>
        <v>Thu từ thu nhập sau thuế</v>
      </c>
      <c r="C66" s="72">
        <f>'13'!C65</f>
        <v>0</v>
      </c>
      <c r="D66" s="72">
        <f>'13'!D65</f>
        <v>0</v>
      </c>
      <c r="E66" s="16">
        <f>'13'!E65</f>
        <v>0</v>
      </c>
      <c r="F66" s="16">
        <f>'13'!F65</f>
        <v>0</v>
      </c>
      <c r="G66" s="16"/>
      <c r="H66" s="16"/>
      <c r="I66" s="62"/>
      <c r="J66" s="62"/>
    </row>
    <row r="67" spans="1:10" s="25" customFormat="1" ht="14.25" hidden="1">
      <c r="A67" s="23" t="str">
        <f>'13'!A66</f>
        <v>17.4</v>
      </c>
      <c r="B67" s="71" t="str">
        <f>'13'!B66</f>
        <v>Thuế tiêu thụ đặc biệt</v>
      </c>
      <c r="C67" s="72">
        <f>'13'!C66</f>
        <v>0</v>
      </c>
      <c r="D67" s="72">
        <f>'13'!D66</f>
        <v>0</v>
      </c>
      <c r="E67" s="16">
        <f>'13'!E66</f>
        <v>0</v>
      </c>
      <c r="F67" s="16">
        <f>'13'!F66</f>
        <v>0</v>
      </c>
      <c r="G67" s="16"/>
      <c r="H67" s="16"/>
      <c r="I67" s="62"/>
      <c r="J67" s="62"/>
    </row>
    <row r="68" spans="1:10" s="25" customFormat="1" ht="14.25" hidden="1">
      <c r="A68" s="23" t="str">
        <f>'13'!A67</f>
        <v>17.5</v>
      </c>
      <c r="B68" s="71" t="str">
        <f>'13'!B67</f>
        <v>Thuế môn bài</v>
      </c>
      <c r="C68" s="72">
        <f>'13'!C67</f>
        <v>0</v>
      </c>
      <c r="D68" s="72">
        <f>'13'!D67</f>
        <v>0</v>
      </c>
      <c r="E68" s="16">
        <f>'13'!E67</f>
        <v>0</v>
      </c>
      <c r="F68" s="16">
        <f>'13'!F67</f>
        <v>0</v>
      </c>
      <c r="G68" s="16"/>
      <c r="H68" s="16"/>
      <c r="I68" s="62"/>
      <c r="J68" s="62"/>
    </row>
    <row r="69" spans="1:10" s="25" customFormat="1" ht="28.5" hidden="1">
      <c r="A69" s="23" t="str">
        <f>'13'!A68</f>
        <v>17.6</v>
      </c>
      <c r="B69" s="71" t="str">
        <f>'13'!B68</f>
        <v>Thu từ các quỹ của doanh nghiệp xổ số kiến thiết theo quy định</v>
      </c>
      <c r="C69" s="72">
        <f>'13'!C68</f>
        <v>0</v>
      </c>
      <c r="D69" s="72">
        <f>'13'!D68</f>
        <v>0</v>
      </c>
      <c r="E69" s="16">
        <f>'13'!E68</f>
        <v>0</v>
      </c>
      <c r="F69" s="16">
        <f>'13'!F68</f>
        <v>0</v>
      </c>
      <c r="G69" s="16"/>
      <c r="H69" s="16"/>
      <c r="I69" s="62"/>
      <c r="J69" s="62"/>
    </row>
    <row r="70" spans="1:10" s="25" customFormat="1" ht="14.25">
      <c r="A70" s="23" t="str">
        <f>'13'!A69</f>
        <v>II</v>
      </c>
      <c r="B70" s="71" t="str">
        <f>'13'!B69</f>
        <v>Thu từ dầu thô</v>
      </c>
      <c r="C70" s="72">
        <f>'13'!C69</f>
        <v>0</v>
      </c>
      <c r="D70" s="72">
        <f>'13'!D69</f>
        <v>0</v>
      </c>
      <c r="E70" s="16">
        <f>'13'!E69</f>
        <v>0</v>
      </c>
      <c r="F70" s="16">
        <f>'13'!F69</f>
        <v>0</v>
      </c>
      <c r="G70" s="16"/>
      <c r="H70" s="16"/>
      <c r="I70" s="62"/>
      <c r="J70" s="62"/>
    </row>
    <row r="71" spans="1:10" s="25" customFormat="1" ht="14.25">
      <c r="A71" s="23" t="str">
        <f>'13'!A70</f>
        <v>III</v>
      </c>
      <c r="B71" s="71" t="str">
        <f>'13'!B70</f>
        <v>Thu từ hoạt động xuất, nhập khẩu</v>
      </c>
      <c r="C71" s="72">
        <f>'13'!C70</f>
        <v>2800000</v>
      </c>
      <c r="D71" s="72">
        <f>'13'!D70</f>
        <v>0</v>
      </c>
      <c r="E71" s="16">
        <f>'13'!E70</f>
        <v>3000000</v>
      </c>
      <c r="F71" s="16">
        <f>'13'!F70</f>
        <v>0</v>
      </c>
      <c r="G71" s="16">
        <f>SUM(G72:G77)</f>
        <v>3440000</v>
      </c>
      <c r="H71" s="16">
        <f>SUM(H72:H77)</f>
        <v>0</v>
      </c>
      <c r="I71" s="62"/>
      <c r="J71" s="62"/>
    </row>
    <row r="72" spans="1:10" s="22" customFormat="1" ht="15">
      <c r="A72" s="19">
        <f>'13'!A71</f>
        <v>1</v>
      </c>
      <c r="B72" s="50" t="str">
        <f>'13'!B71</f>
        <v>Thuế GTGT thu từ hàng hóa nhập khẩu</v>
      </c>
      <c r="C72" s="57">
        <f>'13'!C71</f>
        <v>2445000</v>
      </c>
      <c r="D72" s="57">
        <f>'13'!D71</f>
        <v>0</v>
      </c>
      <c r="E72" s="21">
        <f>'13'!E71</f>
        <v>0</v>
      </c>
      <c r="F72" s="21">
        <f>'13'!F71</f>
        <v>0</v>
      </c>
      <c r="G72" s="21">
        <f>'[1]TT'!$D$56</f>
        <v>2700000</v>
      </c>
      <c r="H72" s="21"/>
      <c r="I72" s="63"/>
      <c r="J72" s="63"/>
    </row>
    <row r="73" spans="1:10" s="22" customFormat="1" ht="15">
      <c r="A73" s="19">
        <f>'13'!A72</f>
        <v>2</v>
      </c>
      <c r="B73" s="50" t="str">
        <f>'13'!B72</f>
        <v>Thuế xuất khẩu</v>
      </c>
      <c r="C73" s="57">
        <f>'13'!C72</f>
        <v>10000</v>
      </c>
      <c r="D73" s="57">
        <f>'13'!D72</f>
        <v>0</v>
      </c>
      <c r="E73" s="21">
        <f>'13'!E72</f>
        <v>0</v>
      </c>
      <c r="F73" s="21">
        <f>'13'!F72</f>
        <v>0</v>
      </c>
      <c r="G73" s="21">
        <f>'[1]TT'!$D$53</f>
        <v>9000</v>
      </c>
      <c r="H73" s="21"/>
      <c r="I73" s="63"/>
      <c r="J73" s="63"/>
    </row>
    <row r="74" spans="1:10" s="22" customFormat="1" ht="15">
      <c r="A74" s="19">
        <f>'13'!A73</f>
        <v>3</v>
      </c>
      <c r="B74" s="50" t="str">
        <f>'13'!B73</f>
        <v>Thuế nhập khẩu</v>
      </c>
      <c r="C74" s="57">
        <f>'13'!C73</f>
        <v>343000</v>
      </c>
      <c r="D74" s="57">
        <f>'13'!D73</f>
        <v>0</v>
      </c>
      <c r="E74" s="21">
        <f>'13'!E73</f>
        <v>0</v>
      </c>
      <c r="F74" s="21">
        <f>'13'!F73</f>
        <v>0</v>
      </c>
      <c r="G74" s="21">
        <f>'[1]TT'!$D$54</f>
        <v>729000</v>
      </c>
      <c r="H74" s="21"/>
      <c r="I74" s="63"/>
      <c r="J74" s="63"/>
    </row>
    <row r="75" spans="1:10" s="22" customFormat="1" ht="15">
      <c r="A75" s="19">
        <f>'13'!A74</f>
        <v>4</v>
      </c>
      <c r="B75" s="50" t="str">
        <f>'13'!B74</f>
        <v>Thuế TTĐB thu từ hàng hóa nhập khẩu</v>
      </c>
      <c r="C75" s="57">
        <f>'13'!C74</f>
        <v>0</v>
      </c>
      <c r="D75" s="57">
        <f>'13'!D74</f>
        <v>0</v>
      </c>
      <c r="E75" s="21">
        <f>'13'!E74</f>
        <v>0</v>
      </c>
      <c r="F75" s="21">
        <f>'13'!F74</f>
        <v>0</v>
      </c>
      <c r="G75" s="21"/>
      <c r="H75" s="21"/>
      <c r="I75" s="63"/>
      <c r="J75" s="63"/>
    </row>
    <row r="76" spans="1:10" s="22" customFormat="1" ht="15">
      <c r="A76" s="19">
        <f>'13'!A75</f>
        <v>5</v>
      </c>
      <c r="B76" s="50" t="str">
        <f>'13'!B75</f>
        <v>Thuế BVMT thu từ hàng hóa nhập khẩu</v>
      </c>
      <c r="C76" s="57">
        <f>'13'!C75</f>
        <v>2000</v>
      </c>
      <c r="D76" s="57">
        <f>'13'!D75</f>
        <v>0</v>
      </c>
      <c r="E76" s="21">
        <f>'13'!E75</f>
        <v>0</v>
      </c>
      <c r="F76" s="21">
        <f>'13'!F75</f>
        <v>0</v>
      </c>
      <c r="G76" s="21">
        <f>'[1]TT'!$D$55</f>
        <v>2000</v>
      </c>
      <c r="H76" s="21"/>
      <c r="I76" s="63"/>
      <c r="J76" s="63"/>
    </row>
    <row r="77" spans="1:10" s="22" customFormat="1" ht="15">
      <c r="A77" s="19">
        <f>'13'!A76</f>
        <v>6</v>
      </c>
      <c r="B77" s="50" t="str">
        <f>'13'!B76</f>
        <v>Thu khác</v>
      </c>
      <c r="C77" s="57">
        <f>'13'!C76</f>
        <v>0</v>
      </c>
      <c r="D77" s="57">
        <f>'13'!D76</f>
        <v>0</v>
      </c>
      <c r="E77" s="21">
        <f>'13'!E76</f>
        <v>0</v>
      </c>
      <c r="F77" s="21">
        <f>'13'!F76</f>
        <v>0</v>
      </c>
      <c r="G77" s="21"/>
      <c r="H77" s="21"/>
      <c r="I77" s="21"/>
      <c r="J77" s="21"/>
    </row>
    <row r="78" spans="1:10" ht="15">
      <c r="A78" s="11" t="str">
        <f>'13'!A77</f>
        <v>IV</v>
      </c>
      <c r="B78" s="48" t="str">
        <f>'13'!B77</f>
        <v>Thu viện trợ</v>
      </c>
      <c r="C78" s="58">
        <f>'13'!C77</f>
        <v>0</v>
      </c>
      <c r="D78" s="58">
        <f>'13'!D77</f>
        <v>0</v>
      </c>
      <c r="E78" s="49">
        <f>'13'!E77</f>
        <v>0</v>
      </c>
      <c r="F78" s="49">
        <f>'13'!F77</f>
        <v>0</v>
      </c>
      <c r="G78" s="15"/>
      <c r="H78" s="15"/>
      <c r="I78" s="15"/>
      <c r="J78" s="15"/>
    </row>
    <row r="79" spans="1:10" ht="15">
      <c r="A79" s="40"/>
      <c r="B79" s="42"/>
      <c r="C79" s="59"/>
      <c r="D79" s="59"/>
      <c r="E79" s="46"/>
      <c r="F79" s="46"/>
      <c r="G79" s="45"/>
      <c r="H79" s="45"/>
      <c r="I79" s="45"/>
      <c r="J79" s="45"/>
    </row>
    <row r="80" spans="1:10" ht="15">
      <c r="A80" s="40"/>
      <c r="B80" s="42"/>
      <c r="C80" s="59"/>
      <c r="D80" s="59"/>
      <c r="E80" s="46"/>
      <c r="F80" s="46"/>
      <c r="G80" s="45"/>
      <c r="H80" s="45"/>
      <c r="I80" s="45"/>
      <c r="J80" s="45"/>
    </row>
    <row r="81" spans="1:10" ht="15">
      <c r="A81" s="40"/>
      <c r="B81" s="42"/>
      <c r="C81" s="59"/>
      <c r="D81" s="59"/>
      <c r="E81" s="46"/>
      <c r="F81" s="46"/>
      <c r="G81" s="45"/>
      <c r="H81" s="45"/>
      <c r="I81" s="45"/>
      <c r="J81" s="45"/>
    </row>
    <row r="82" spans="1:10" ht="15">
      <c r="A82" s="40"/>
      <c r="B82" s="42"/>
      <c r="C82" s="59"/>
      <c r="D82" s="59"/>
      <c r="E82" s="46"/>
      <c r="F82" s="46"/>
      <c r="G82" s="45"/>
      <c r="H82" s="45"/>
      <c r="I82" s="45"/>
      <c r="J82" s="45"/>
    </row>
    <row r="83" spans="1:10" ht="15">
      <c r="A83" s="40"/>
      <c r="B83" s="42"/>
      <c r="C83" s="59"/>
      <c r="D83" s="59"/>
      <c r="E83" s="46"/>
      <c r="F83" s="46"/>
      <c r="G83" s="45"/>
      <c r="H83" s="45"/>
      <c r="I83" s="45"/>
      <c r="J83" s="45"/>
    </row>
    <row r="84" spans="1:10" ht="15">
      <c r="A84" s="40"/>
      <c r="B84" s="42"/>
      <c r="C84" s="59"/>
      <c r="D84" s="59"/>
      <c r="E84" s="46"/>
      <c r="F84" s="46"/>
      <c r="G84" s="45"/>
      <c r="H84" s="45"/>
      <c r="I84" s="45"/>
      <c r="J84" s="45"/>
    </row>
    <row r="85" spans="1:10" ht="15">
      <c r="A85" s="40"/>
      <c r="B85" s="42"/>
      <c r="C85" s="59"/>
      <c r="D85" s="59"/>
      <c r="E85" s="46"/>
      <c r="F85" s="46"/>
      <c r="G85" s="45"/>
      <c r="H85" s="45"/>
      <c r="I85" s="45"/>
      <c r="J85" s="45"/>
    </row>
    <row r="86" spans="1:10" ht="15">
      <c r="A86" s="40"/>
      <c r="B86" s="42"/>
      <c r="C86" s="59"/>
      <c r="D86" s="59"/>
      <c r="E86" s="46"/>
      <c r="F86" s="46"/>
      <c r="G86" s="45"/>
      <c r="H86" s="45"/>
      <c r="I86" s="45"/>
      <c r="J86" s="45"/>
    </row>
    <row r="87" spans="1:10" ht="15">
      <c r="A87" s="40"/>
      <c r="B87" s="42"/>
      <c r="C87" s="59"/>
      <c r="D87" s="59"/>
      <c r="E87" s="46"/>
      <c r="F87" s="46"/>
      <c r="G87" s="45"/>
      <c r="H87" s="45"/>
      <c r="I87" s="45"/>
      <c r="J87" s="45"/>
    </row>
    <row r="88" spans="1:10" ht="15">
      <c r="A88" s="40"/>
      <c r="B88" s="42"/>
      <c r="C88" s="59"/>
      <c r="D88" s="59"/>
      <c r="E88" s="46"/>
      <c r="F88" s="46"/>
      <c r="G88" s="45"/>
      <c r="H88" s="45"/>
      <c r="I88" s="45"/>
      <c r="J88" s="45"/>
    </row>
    <row r="89" spans="1:10" ht="15">
      <c r="A89" s="40"/>
      <c r="B89" s="42"/>
      <c r="C89" s="59"/>
      <c r="D89" s="59"/>
      <c r="E89" s="46"/>
      <c r="F89" s="46"/>
      <c r="G89" s="45"/>
      <c r="H89" s="45"/>
      <c r="I89" s="45"/>
      <c r="J89" s="45"/>
    </row>
    <row r="90" spans="1:10" ht="15">
      <c r="A90" s="40"/>
      <c r="B90" s="42"/>
      <c r="C90" s="59"/>
      <c r="D90" s="59"/>
      <c r="E90" s="46"/>
      <c r="F90" s="46"/>
      <c r="G90" s="45"/>
      <c r="H90" s="45"/>
      <c r="I90" s="45"/>
      <c r="J90" s="45"/>
    </row>
    <row r="91" spans="1:10" ht="15">
      <c r="A91" s="40"/>
      <c r="B91" s="42"/>
      <c r="C91" s="59"/>
      <c r="D91" s="59"/>
      <c r="E91" s="46"/>
      <c r="F91" s="46"/>
      <c r="G91" s="45"/>
      <c r="H91" s="45"/>
      <c r="I91" s="45"/>
      <c r="J91" s="45"/>
    </row>
    <row r="92" spans="1:10" ht="15">
      <c r="A92" s="40"/>
      <c r="B92" s="42"/>
      <c r="C92" s="59"/>
      <c r="D92" s="59"/>
      <c r="E92" s="46"/>
      <c r="F92" s="46"/>
      <c r="G92" s="45"/>
      <c r="H92" s="45"/>
      <c r="I92" s="45"/>
      <c r="J92" s="45"/>
    </row>
    <row r="93" spans="1:10" ht="15">
      <c r="A93" s="40"/>
      <c r="B93" s="42"/>
      <c r="C93" s="59"/>
      <c r="D93" s="59"/>
      <c r="E93" s="46"/>
      <c r="F93" s="46"/>
      <c r="G93" s="45"/>
      <c r="H93" s="45"/>
      <c r="I93" s="45"/>
      <c r="J93" s="45"/>
    </row>
    <row r="94" spans="1:10" ht="15">
      <c r="A94" s="40"/>
      <c r="B94" s="42"/>
      <c r="C94" s="59"/>
      <c r="D94" s="59"/>
      <c r="E94" s="46"/>
      <c r="F94" s="46"/>
      <c r="G94" s="45"/>
      <c r="H94" s="45"/>
      <c r="I94" s="45"/>
      <c r="J94" s="45"/>
    </row>
    <row r="95" spans="1:10" ht="15">
      <c r="A95" s="40"/>
      <c r="B95" s="42"/>
      <c r="C95" s="59"/>
      <c r="D95" s="59"/>
      <c r="E95" s="46"/>
      <c r="F95" s="46"/>
      <c r="G95" s="45"/>
      <c r="H95" s="45"/>
      <c r="I95" s="45"/>
      <c r="J95" s="45"/>
    </row>
    <row r="96" spans="1:10" ht="15">
      <c r="A96" s="40"/>
      <c r="B96" s="42"/>
      <c r="C96" s="59"/>
      <c r="D96" s="59"/>
      <c r="E96" s="46"/>
      <c r="F96" s="46"/>
      <c r="G96" s="45"/>
      <c r="H96" s="45"/>
      <c r="I96" s="45"/>
      <c r="J96" s="45"/>
    </row>
    <row r="97" spans="1:10" ht="15">
      <c r="A97" s="40"/>
      <c r="B97" s="42"/>
      <c r="C97" s="59"/>
      <c r="D97" s="59"/>
      <c r="E97" s="46"/>
      <c r="F97" s="46"/>
      <c r="G97" s="45"/>
      <c r="H97" s="45"/>
      <c r="I97" s="45"/>
      <c r="J97" s="45"/>
    </row>
    <row r="98" ht="18.75" customHeight="1">
      <c r="A98" s="31" t="s">
        <v>42</v>
      </c>
    </row>
    <row r="99" spans="1:10" ht="35.25" customHeight="1">
      <c r="A99" s="127" t="s">
        <v>124</v>
      </c>
      <c r="B99" s="127"/>
      <c r="C99" s="127"/>
      <c r="D99" s="127"/>
      <c r="E99" s="127"/>
      <c r="F99" s="127"/>
      <c r="G99" s="127"/>
      <c r="H99" s="127"/>
      <c r="I99" s="127"/>
      <c r="J99" s="127"/>
    </row>
    <row r="100" spans="1:10" ht="35.25" customHeight="1">
      <c r="A100" s="127" t="s">
        <v>125</v>
      </c>
      <c r="B100" s="127"/>
      <c r="C100" s="127"/>
      <c r="D100" s="127"/>
      <c r="E100" s="127"/>
      <c r="F100" s="127"/>
      <c r="G100" s="127"/>
      <c r="H100" s="127"/>
      <c r="I100" s="127"/>
      <c r="J100" s="127"/>
    </row>
    <row r="101" spans="1:10" ht="35.25" customHeight="1">
      <c r="A101" s="127" t="s">
        <v>126</v>
      </c>
      <c r="B101" s="127"/>
      <c r="C101" s="127"/>
      <c r="D101" s="127"/>
      <c r="E101" s="127"/>
      <c r="F101" s="127"/>
      <c r="G101" s="127"/>
      <c r="H101" s="127"/>
      <c r="I101" s="127"/>
      <c r="J101" s="127"/>
    </row>
    <row r="102" spans="1:10" ht="35.25" customHeight="1">
      <c r="A102" s="127" t="s">
        <v>85</v>
      </c>
      <c r="B102" s="127"/>
      <c r="C102" s="127"/>
      <c r="D102" s="127"/>
      <c r="E102" s="127"/>
      <c r="F102" s="127"/>
      <c r="G102" s="127"/>
      <c r="H102" s="127"/>
      <c r="I102" s="127"/>
      <c r="J102" s="127"/>
    </row>
    <row r="103" spans="1:10" ht="65.25" customHeight="1">
      <c r="A103" s="127" t="s">
        <v>86</v>
      </c>
      <c r="B103" s="127"/>
      <c r="C103" s="127"/>
      <c r="D103" s="127"/>
      <c r="E103" s="127"/>
      <c r="F103" s="127"/>
      <c r="G103" s="127"/>
      <c r="H103" s="127"/>
      <c r="I103" s="127"/>
      <c r="J103" s="127"/>
    </row>
  </sheetData>
  <sheetProtection/>
  <mergeCells count="16">
    <mergeCell ref="G7:H7"/>
    <mergeCell ref="I7:J7"/>
    <mergeCell ref="C7:D7"/>
    <mergeCell ref="A101:J101"/>
    <mergeCell ref="A102:J102"/>
    <mergeCell ref="A3:J3"/>
    <mergeCell ref="A103:J103"/>
    <mergeCell ref="A1:J1"/>
    <mergeCell ref="A2:J2"/>
    <mergeCell ref="A4:J4"/>
    <mergeCell ref="I6:J6"/>
    <mergeCell ref="A99:J99"/>
    <mergeCell ref="A100:J100"/>
    <mergeCell ref="A7:A8"/>
    <mergeCell ref="B7:B8"/>
    <mergeCell ref="E7:F7"/>
  </mergeCells>
  <printOptions/>
  <pageMargins left="0.5905511811023623" right="0.1968503937007874" top="0.5905511811023623" bottom="0.5905511811023623" header="0.31496062992125984" footer="0.31496062992125984"/>
  <pageSetup horizontalDpi="600" verticalDpi="600" orientation="landscape" paperSize="9" r:id="rId1"/>
  <headerFooter>
    <oddFooter>&amp;C&amp;"Times New Roman,Regular"&amp;12&amp;P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F149"/>
  <sheetViews>
    <sheetView zoomScalePageLayoutView="0" workbookViewId="0" topLeftCell="A1">
      <selection activeCell="I12" sqref="I12"/>
    </sheetView>
  </sheetViews>
  <sheetFormatPr defaultColWidth="9.140625" defaultRowHeight="15"/>
  <cols>
    <col min="1" max="1" width="6.00390625" style="1" customWidth="1"/>
    <col min="2" max="2" width="41.421875" style="1" customWidth="1"/>
    <col min="3" max="4" width="10.8515625" style="1" bestFit="1" customWidth="1"/>
    <col min="5" max="5" width="11.00390625" style="1" customWidth="1"/>
    <col min="6" max="6" width="8.57421875" style="1" bestFit="1" customWidth="1"/>
    <col min="7" max="16384" width="9.140625" style="1" customWidth="1"/>
  </cols>
  <sheetData>
    <row r="1" spans="1:6" ht="15">
      <c r="A1" s="122" t="s">
        <v>127</v>
      </c>
      <c r="B1" s="122"/>
      <c r="C1" s="122"/>
      <c r="D1" s="122"/>
      <c r="E1" s="122"/>
      <c r="F1" s="122"/>
    </row>
    <row r="2" spans="1:6" ht="24.75" customHeight="1">
      <c r="A2" s="123" t="s">
        <v>250</v>
      </c>
      <c r="B2" s="123"/>
      <c r="C2" s="123"/>
      <c r="D2" s="123"/>
      <c r="E2" s="123"/>
      <c r="F2" s="123"/>
    </row>
    <row r="3" spans="1:6" ht="24.75" customHeight="1">
      <c r="A3" s="123" t="s">
        <v>249</v>
      </c>
      <c r="B3" s="123"/>
      <c r="C3" s="123"/>
      <c r="D3" s="123"/>
      <c r="E3" s="123"/>
      <c r="F3" s="123"/>
    </row>
    <row r="4" spans="1:6" ht="15">
      <c r="A4" s="124" t="str">
        <f>'16'!A4:J4</f>
        <v>(Kèm theo Nghị quyết số 119 /NQ-HĐND ngày 08 /12/2017 của HĐND tỉnh Hưng Yên)</v>
      </c>
      <c r="B4" s="124"/>
      <c r="C4" s="124"/>
      <c r="D4" s="124"/>
      <c r="E4" s="124"/>
      <c r="F4" s="124"/>
    </row>
    <row r="5" spans="1:6" ht="15">
      <c r="A5" s="90"/>
      <c r="B5" s="90"/>
      <c r="C5" s="90"/>
      <c r="D5" s="90"/>
      <c r="E5" s="90"/>
      <c r="F5" s="90"/>
    </row>
    <row r="6" spans="5:6" ht="15">
      <c r="E6" s="125" t="s">
        <v>5</v>
      </c>
      <c r="F6" s="125"/>
    </row>
    <row r="7" spans="1:6" ht="22.5" customHeight="1">
      <c r="A7" s="126" t="s">
        <v>0</v>
      </c>
      <c r="B7" s="126" t="s">
        <v>1</v>
      </c>
      <c r="C7" s="126" t="s">
        <v>234</v>
      </c>
      <c r="D7" s="126" t="s">
        <v>240</v>
      </c>
      <c r="E7" s="126" t="s">
        <v>27</v>
      </c>
      <c r="F7" s="126"/>
    </row>
    <row r="8" spans="1:6" ht="28.5">
      <c r="A8" s="126"/>
      <c r="B8" s="126"/>
      <c r="C8" s="126"/>
      <c r="D8" s="126"/>
      <c r="E8" s="6" t="s">
        <v>28</v>
      </c>
      <c r="F8" s="91" t="s">
        <v>242</v>
      </c>
    </row>
    <row r="9" spans="1:6" ht="15">
      <c r="A9" s="60" t="s">
        <v>2</v>
      </c>
      <c r="B9" s="60" t="s">
        <v>3</v>
      </c>
      <c r="C9" s="60">
        <v>1</v>
      </c>
      <c r="D9" s="60">
        <v>2</v>
      </c>
      <c r="E9" s="60" t="s">
        <v>47</v>
      </c>
      <c r="F9" s="60" t="s">
        <v>48</v>
      </c>
    </row>
    <row r="10" spans="1:6" ht="15">
      <c r="A10" s="13"/>
      <c r="B10" s="13" t="str">
        <f>'14'!B9</f>
        <v>TỔNG CHI NSĐP</v>
      </c>
      <c r="C10" s="118">
        <f>'14'!C9</f>
        <v>7616247</v>
      </c>
      <c r="D10" s="118">
        <f>D11+D30</f>
        <v>9008537</v>
      </c>
      <c r="E10" s="118">
        <f>D10-C10</f>
        <v>1392290</v>
      </c>
      <c r="F10" s="119">
        <f>D10/C10</f>
        <v>1.182805258285347</v>
      </c>
    </row>
    <row r="11" spans="1:6" ht="15">
      <c r="A11" s="7" t="str">
        <f>'14'!A10</f>
        <v>A</v>
      </c>
      <c r="B11" s="47" t="str">
        <f>'14'!B10</f>
        <v>CHI CÂN ĐỐI NSĐP</v>
      </c>
      <c r="C11" s="96">
        <f>'14'!C10</f>
        <v>7552883</v>
      </c>
      <c r="D11" s="96">
        <f>D12+D22+D26+D27+D28+D29</f>
        <v>7909211</v>
      </c>
      <c r="E11" s="96">
        <f aca="true" t="shared" si="0" ref="E11:E35">D11-C11</f>
        <v>356328</v>
      </c>
      <c r="F11" s="102">
        <f aca="true" t="shared" si="1" ref="F11:F33">D11/C11</f>
        <v>1.0471777465637955</v>
      </c>
    </row>
    <row r="12" spans="1:6" ht="15">
      <c r="A12" s="7" t="str">
        <f>'14'!A11</f>
        <v>I</v>
      </c>
      <c r="B12" s="47" t="str">
        <f>'14'!B11</f>
        <v>Chi đầu tư phát triển</v>
      </c>
      <c r="C12" s="96">
        <f>'14'!C11</f>
        <v>1783501</v>
      </c>
      <c r="D12" s="96">
        <f>2653283-80000-889493</f>
        <v>1683790</v>
      </c>
      <c r="E12" s="16">
        <f t="shared" si="0"/>
        <v>-99711</v>
      </c>
      <c r="F12" s="62">
        <f t="shared" si="1"/>
        <v>0.9440925460652951</v>
      </c>
    </row>
    <row r="13" spans="1:6" ht="15">
      <c r="A13" s="9">
        <f>'14'!A12</f>
        <v>1</v>
      </c>
      <c r="B13" s="61" t="str">
        <f>'14'!B12</f>
        <v>Chi đầu tư cho các dự án</v>
      </c>
      <c r="C13" s="14">
        <f>'14'!C12-46000-228889</f>
        <v>1488612</v>
      </c>
      <c r="D13" s="14"/>
      <c r="E13" s="14">
        <f t="shared" si="0"/>
        <v>-1488612</v>
      </c>
      <c r="F13" s="100">
        <f t="shared" si="1"/>
        <v>0</v>
      </c>
    </row>
    <row r="14" spans="1:6" ht="15">
      <c r="A14" s="9"/>
      <c r="B14" s="61" t="str">
        <f>'14'!B13</f>
        <v>Trong đó: Chia theo lĩnh vực</v>
      </c>
      <c r="C14" s="14"/>
      <c r="D14" s="14"/>
      <c r="E14" s="14">
        <f t="shared" si="0"/>
        <v>0</v>
      </c>
      <c r="F14" s="100"/>
    </row>
    <row r="15" spans="1:6" ht="15">
      <c r="A15" s="9" t="str">
        <f>'14'!A14</f>
        <v>-</v>
      </c>
      <c r="B15" s="61" t="str">
        <f>'14'!B14</f>
        <v>Chi giáo dục - đào tạo và dạy nghề</v>
      </c>
      <c r="C15" s="14">
        <f>'14'!C14</f>
        <v>0</v>
      </c>
      <c r="D15" s="14"/>
      <c r="E15" s="14">
        <f t="shared" si="0"/>
        <v>0</v>
      </c>
      <c r="F15" s="100"/>
    </row>
    <row r="16" spans="1:6" ht="15">
      <c r="A16" s="9" t="str">
        <f>'14'!A15</f>
        <v>-</v>
      </c>
      <c r="B16" s="61" t="str">
        <f>'14'!B15</f>
        <v>Chi khoa học và công nghệ</v>
      </c>
      <c r="C16" s="14">
        <f>'14'!C15</f>
        <v>0</v>
      </c>
      <c r="D16" s="14"/>
      <c r="E16" s="14">
        <f t="shared" si="0"/>
        <v>0</v>
      </c>
      <c r="F16" s="100"/>
    </row>
    <row r="17" spans="1:6" ht="15">
      <c r="A17" s="9"/>
      <c r="B17" s="61" t="str">
        <f>'14'!B16</f>
        <v>Trong đó: Chia theo nguồn vốn</v>
      </c>
      <c r="C17" s="14"/>
      <c r="D17" s="14"/>
      <c r="E17" s="14">
        <f t="shared" si="0"/>
        <v>0</v>
      </c>
      <c r="F17" s="100"/>
    </row>
    <row r="18" spans="1:6" ht="15">
      <c r="A18" s="9" t="str">
        <f>'14'!A17</f>
        <v>-</v>
      </c>
      <c r="B18" s="61" t="str">
        <f>'14'!B17</f>
        <v>Chi đầu tư từ nguồn thu tiền sử dụng đất</v>
      </c>
      <c r="C18" s="14">
        <f>'14'!C17</f>
        <v>756112</v>
      </c>
      <c r="D18" s="14">
        <f>996800</f>
        <v>996800</v>
      </c>
      <c r="E18" s="14">
        <f t="shared" si="0"/>
        <v>240688</v>
      </c>
      <c r="F18" s="100">
        <f t="shared" si="1"/>
        <v>1.3183232113760925</v>
      </c>
    </row>
    <row r="19" spans="1:6" ht="15">
      <c r="A19" s="9" t="str">
        <f>'14'!A18</f>
        <v>-</v>
      </c>
      <c r="B19" s="61" t="str">
        <f>'14'!B18</f>
        <v>Chi đầu tư từ nguồn thu xổ số kiến thiết</v>
      </c>
      <c r="C19" s="14">
        <f>'14'!C18</f>
        <v>10000</v>
      </c>
      <c r="D19" s="14">
        <v>15000</v>
      </c>
      <c r="E19" s="14">
        <f t="shared" si="0"/>
        <v>5000</v>
      </c>
      <c r="F19" s="100">
        <f t="shared" si="1"/>
        <v>1.5</v>
      </c>
    </row>
    <row r="20" spans="1:6" ht="75">
      <c r="A20" s="9">
        <f>'14'!A19</f>
        <v>2</v>
      </c>
      <c r="B20" s="61" t="str">
        <f>'14'!B19</f>
        <v>Chi đầu tư và hỗ trợ vốn cho các doanh nghiệp cung cấp sản phẩm, dịch vụ công ích do Nhà nước đặt hàng, các tổ chức kinh tế, các tổ chức tài chính của địa phương theo quy định của pháp luật</v>
      </c>
      <c r="C20" s="14">
        <f>'14'!C19</f>
        <v>20000</v>
      </c>
      <c r="D20" s="14">
        <v>21800</v>
      </c>
      <c r="E20" s="14">
        <f t="shared" si="0"/>
        <v>1800</v>
      </c>
      <c r="F20" s="100">
        <f t="shared" si="1"/>
        <v>1.09</v>
      </c>
    </row>
    <row r="21" spans="1:6" ht="15">
      <c r="A21" s="9">
        <f>'14'!A20</f>
        <v>3</v>
      </c>
      <c r="B21" s="61" t="str">
        <f>'14'!B20</f>
        <v>Chi đầu tư phát triển khác</v>
      </c>
      <c r="C21" s="14">
        <v>62112</v>
      </c>
      <c r="D21" s="14">
        <v>125000</v>
      </c>
      <c r="E21" s="14">
        <f t="shared" si="0"/>
        <v>62888</v>
      </c>
      <c r="F21" s="100">
        <f t="shared" si="1"/>
        <v>2.0124935600206078</v>
      </c>
    </row>
    <row r="22" spans="1:6" ht="15">
      <c r="A22" s="7" t="str">
        <f>'14'!A21</f>
        <v>II</v>
      </c>
      <c r="B22" s="47" t="str">
        <f>'14'!B21</f>
        <v>Chi thường xuyên</v>
      </c>
      <c r="C22" s="96">
        <f>'14'!C21</f>
        <v>5623104</v>
      </c>
      <c r="D22" s="96">
        <f>6067999-56533</f>
        <v>6011466</v>
      </c>
      <c r="E22" s="16">
        <f t="shared" si="0"/>
        <v>388362</v>
      </c>
      <c r="F22" s="62">
        <f t="shared" si="1"/>
        <v>1.069065412981869</v>
      </c>
    </row>
    <row r="23" spans="1:6" s="22" customFormat="1" ht="15">
      <c r="A23" s="19"/>
      <c r="B23" s="50" t="str">
        <f>'14'!B22</f>
        <v>Trong đó:</v>
      </c>
      <c r="C23" s="21"/>
      <c r="D23" s="21"/>
      <c r="E23" s="21">
        <f t="shared" si="0"/>
        <v>0</v>
      </c>
      <c r="F23" s="63"/>
    </row>
    <row r="24" spans="1:6" s="22" customFormat="1" ht="15">
      <c r="A24" s="19">
        <f>'14'!A23</f>
        <v>1</v>
      </c>
      <c r="B24" s="50" t="str">
        <f>'14'!B23</f>
        <v>Chi giáo dục - đào tạo và dạy nghề</v>
      </c>
      <c r="C24" s="21">
        <f>'14'!C23</f>
        <v>2029547</v>
      </c>
      <c r="D24" s="21">
        <v>2144289</v>
      </c>
      <c r="E24" s="21">
        <f t="shared" si="0"/>
        <v>114742</v>
      </c>
      <c r="F24" s="63">
        <f t="shared" si="1"/>
        <v>1.0565357688193473</v>
      </c>
    </row>
    <row r="25" spans="1:6" s="22" customFormat="1" ht="15">
      <c r="A25" s="19">
        <f>'14'!A24</f>
        <v>2</v>
      </c>
      <c r="B25" s="50" t="str">
        <f>'14'!B24</f>
        <v>Chi khoa học và công nghệ</v>
      </c>
      <c r="C25" s="21">
        <f>'14'!C24</f>
        <v>22000</v>
      </c>
      <c r="D25" s="21">
        <v>22699</v>
      </c>
      <c r="E25" s="21">
        <f t="shared" si="0"/>
        <v>699</v>
      </c>
      <c r="F25" s="63">
        <f t="shared" si="1"/>
        <v>1.0317727272727273</v>
      </c>
    </row>
    <row r="26" spans="1:6" ht="28.5">
      <c r="A26" s="7" t="str">
        <f>'14'!A25</f>
        <v>III</v>
      </c>
      <c r="B26" s="47" t="str">
        <f>'14'!B25</f>
        <v>Chi trả nợ lãi các khoản do chính quyền địa phương vay</v>
      </c>
      <c r="C26" s="96">
        <f>'14'!C25</f>
        <v>3888</v>
      </c>
      <c r="D26" s="14">
        <v>3200</v>
      </c>
      <c r="E26" s="14">
        <f t="shared" si="0"/>
        <v>-688</v>
      </c>
      <c r="F26" s="100">
        <f t="shared" si="1"/>
        <v>0.823045267489712</v>
      </c>
    </row>
    <row r="27" spans="1:6" ht="15">
      <c r="A27" s="7" t="str">
        <f>'14'!A26</f>
        <v>IV</v>
      </c>
      <c r="B27" s="47" t="str">
        <f>'14'!B26</f>
        <v>Chi bổ sung quỹ dự trữ tài chính</v>
      </c>
      <c r="C27" s="96">
        <f>'14'!C26</f>
        <v>1000</v>
      </c>
      <c r="D27" s="14">
        <v>1000</v>
      </c>
      <c r="E27" s="14">
        <f t="shared" si="0"/>
        <v>0</v>
      </c>
      <c r="F27" s="100">
        <f t="shared" si="1"/>
        <v>1</v>
      </c>
    </row>
    <row r="28" spans="1:6" ht="15">
      <c r="A28" s="7" t="str">
        <f>'14'!A27</f>
        <v>V</v>
      </c>
      <c r="B28" s="47" t="str">
        <f>'14'!B27</f>
        <v>Dự phòng ngân sách</v>
      </c>
      <c r="C28" s="96">
        <f>'14'!C27</f>
        <v>141390</v>
      </c>
      <c r="D28" s="14">
        <v>154180</v>
      </c>
      <c r="E28" s="14">
        <f t="shared" si="0"/>
        <v>12790</v>
      </c>
      <c r="F28" s="100">
        <f t="shared" si="1"/>
        <v>1.0904590140745456</v>
      </c>
    </row>
    <row r="29" spans="1:6" s="25" customFormat="1" ht="14.25">
      <c r="A29" s="23" t="str">
        <f>'14'!A28</f>
        <v>VI</v>
      </c>
      <c r="B29" s="71" t="str">
        <f>'14'!B28</f>
        <v>Chi tạo nguồn, điều chỉnh tiền lương</v>
      </c>
      <c r="C29" s="16">
        <f>'14'!C28</f>
        <v>0</v>
      </c>
      <c r="D29" s="16">
        <v>55575</v>
      </c>
      <c r="E29" s="16">
        <f t="shared" si="0"/>
        <v>55575</v>
      </c>
      <c r="F29" s="62"/>
    </row>
    <row r="30" spans="1:6" ht="15">
      <c r="A30" s="7" t="str">
        <f>'14'!A29</f>
        <v>B</v>
      </c>
      <c r="B30" s="47" t="str">
        <f>'14'!B29</f>
        <v>CHI CÁC CHƯƠNG TRÌNH MỤC TIÊU</v>
      </c>
      <c r="C30" s="96">
        <f>'14'!C29</f>
        <v>63364</v>
      </c>
      <c r="D30" s="96">
        <f>D31+D33</f>
        <v>1099326</v>
      </c>
      <c r="E30" s="96">
        <f t="shared" si="0"/>
        <v>1035962</v>
      </c>
      <c r="F30" s="102">
        <f t="shared" si="1"/>
        <v>17.34937819582097</v>
      </c>
    </row>
    <row r="31" spans="1:6" s="22" customFormat="1" ht="15">
      <c r="A31" s="19" t="str">
        <f>'14'!A30</f>
        <v>I</v>
      </c>
      <c r="B31" s="50" t="str">
        <f>'14'!B30</f>
        <v>Chi các chương trình mục tiêu quốc gia</v>
      </c>
      <c r="C31" s="21">
        <f>'14'!C30+46000</f>
        <v>79864</v>
      </c>
      <c r="D31" s="21">
        <f>27600+80000</f>
        <v>107600</v>
      </c>
      <c r="E31" s="21">
        <f t="shared" si="0"/>
        <v>27736</v>
      </c>
      <c r="F31" s="63">
        <f t="shared" si="1"/>
        <v>1.3472903936692378</v>
      </c>
    </row>
    <row r="32" spans="1:6" s="22" customFormat="1" ht="15">
      <c r="A32" s="19"/>
      <c r="B32" s="116" t="str">
        <f>'14'!B31</f>
        <v>(Chi tiết theo từng Chương trình mục tiêu quốc gia)</v>
      </c>
      <c r="C32" s="21"/>
      <c r="D32" s="21"/>
      <c r="E32" s="21">
        <f t="shared" si="0"/>
        <v>0</v>
      </c>
      <c r="F32" s="63"/>
    </row>
    <row r="33" spans="1:6" s="22" customFormat="1" ht="15">
      <c r="A33" s="19" t="str">
        <f>'14'!A32</f>
        <v>II</v>
      </c>
      <c r="B33" s="50" t="str">
        <f>'14'!B32</f>
        <v>Chi các chương trình mục tiêu, nhiệm vụ</v>
      </c>
      <c r="C33" s="21">
        <f>'14'!C32+46000+228889</f>
        <v>304389</v>
      </c>
      <c r="D33" s="21">
        <f>102233+889493</f>
        <v>991726</v>
      </c>
      <c r="E33" s="21">
        <f t="shared" si="0"/>
        <v>687337</v>
      </c>
      <c r="F33" s="63">
        <f t="shared" si="1"/>
        <v>3.2580875130178817</v>
      </c>
    </row>
    <row r="34" spans="1:6" s="22" customFormat="1" ht="15">
      <c r="A34" s="19"/>
      <c r="B34" s="116" t="str">
        <f>'14'!B33</f>
        <v>(Chi tiết theo từng chương trình mục tiêu, nhiệm vụ)</v>
      </c>
      <c r="C34" s="21"/>
      <c r="D34" s="21"/>
      <c r="E34" s="21">
        <f t="shared" si="0"/>
        <v>0</v>
      </c>
      <c r="F34" s="63"/>
    </row>
    <row r="35" spans="1:6" ht="28.5">
      <c r="A35" s="11" t="str">
        <f>'14'!A34</f>
        <v>C</v>
      </c>
      <c r="B35" s="48" t="str">
        <f>'14'!B34</f>
        <v>CHI CHUYỂN NGUỒN SANG NĂM SAU</v>
      </c>
      <c r="C35" s="49">
        <f>'14'!C34</f>
        <v>0</v>
      </c>
      <c r="D35" s="15"/>
      <c r="E35" s="15">
        <f t="shared" si="0"/>
        <v>0</v>
      </c>
      <c r="F35" s="104"/>
    </row>
    <row r="36" spans="1:6" ht="15">
      <c r="A36" s="40"/>
      <c r="B36" s="42"/>
      <c r="C36" s="83"/>
      <c r="D36" s="84"/>
      <c r="E36" s="84"/>
      <c r="F36" s="85"/>
    </row>
    <row r="37" spans="1:6" ht="15">
      <c r="A37" s="40"/>
      <c r="B37" s="42"/>
      <c r="C37" s="83"/>
      <c r="D37" s="84"/>
      <c r="E37" s="84"/>
      <c r="F37" s="85"/>
    </row>
    <row r="38" spans="1:6" ht="15">
      <c r="A38" s="40"/>
      <c r="B38" s="42"/>
      <c r="C38" s="83"/>
      <c r="D38" s="84"/>
      <c r="E38" s="84"/>
      <c r="F38" s="85"/>
    </row>
    <row r="39" spans="1:6" ht="15">
      <c r="A39" s="40"/>
      <c r="B39" s="42"/>
      <c r="C39" s="83"/>
      <c r="D39" s="84"/>
      <c r="E39" s="84"/>
      <c r="F39" s="85"/>
    </row>
    <row r="40" spans="1:6" ht="15">
      <c r="A40" s="40"/>
      <c r="B40" s="42"/>
      <c r="C40" s="83"/>
      <c r="D40" s="84"/>
      <c r="E40" s="84"/>
      <c r="F40" s="85"/>
    </row>
    <row r="41" spans="1:6" ht="15">
      <c r="A41" s="40"/>
      <c r="B41" s="42"/>
      <c r="C41" s="83"/>
      <c r="D41" s="84"/>
      <c r="E41" s="84"/>
      <c r="F41" s="85"/>
    </row>
    <row r="42" spans="1:6" ht="15">
      <c r="A42" s="40"/>
      <c r="B42" s="42"/>
      <c r="C42" s="83"/>
      <c r="D42" s="84"/>
      <c r="E42" s="84"/>
      <c r="F42" s="85"/>
    </row>
    <row r="43" spans="1:6" ht="15">
      <c r="A43" s="40"/>
      <c r="B43" s="42"/>
      <c r="C43" s="83"/>
      <c r="D43" s="84"/>
      <c r="E43" s="84"/>
      <c r="F43" s="85"/>
    </row>
    <row r="44" spans="1:6" ht="15">
      <c r="A44" s="40"/>
      <c r="B44" s="42"/>
      <c r="C44" s="83"/>
      <c r="D44" s="84"/>
      <c r="E44" s="84"/>
      <c r="F44" s="85"/>
    </row>
    <row r="45" spans="1:6" ht="15">
      <c r="A45" s="40"/>
      <c r="B45" s="42"/>
      <c r="C45" s="83"/>
      <c r="D45" s="84"/>
      <c r="E45" s="84"/>
      <c r="F45" s="85"/>
    </row>
    <row r="46" spans="1:6" ht="15">
      <c r="A46" s="40"/>
      <c r="B46" s="42"/>
      <c r="C46" s="83"/>
      <c r="D46" s="84"/>
      <c r="E46" s="84"/>
      <c r="F46" s="85"/>
    </row>
    <row r="47" spans="1:6" ht="15">
      <c r="A47" s="40"/>
      <c r="B47" s="42"/>
      <c r="C47" s="83"/>
      <c r="D47" s="84"/>
      <c r="E47" s="84"/>
      <c r="F47" s="85"/>
    </row>
    <row r="48" spans="1:6" ht="15">
      <c r="A48" s="40"/>
      <c r="B48" s="42"/>
      <c r="C48" s="83"/>
      <c r="D48" s="84"/>
      <c r="E48" s="84"/>
      <c r="F48" s="85"/>
    </row>
    <row r="49" spans="1:6" ht="15">
      <c r="A49" s="40"/>
      <c r="B49" s="42"/>
      <c r="C49" s="83"/>
      <c r="D49" s="84"/>
      <c r="E49" s="84"/>
      <c r="F49" s="85"/>
    </row>
    <row r="50" spans="1:6" ht="15">
      <c r="A50" s="40"/>
      <c r="B50" s="42"/>
      <c r="C50" s="83"/>
      <c r="D50" s="84"/>
      <c r="E50" s="84"/>
      <c r="F50" s="85"/>
    </row>
    <row r="51" spans="1:6" ht="15">
      <c r="A51" s="40"/>
      <c r="B51" s="42"/>
      <c r="C51" s="83"/>
      <c r="D51" s="84"/>
      <c r="E51" s="84"/>
      <c r="F51" s="85"/>
    </row>
    <row r="52" spans="1:6" ht="15">
      <c r="A52" s="40"/>
      <c r="B52" s="42"/>
      <c r="C52" s="83"/>
      <c r="D52" s="84"/>
      <c r="E52" s="84"/>
      <c r="F52" s="85"/>
    </row>
    <row r="53" spans="1:6" ht="15">
      <c r="A53" s="40"/>
      <c r="B53" s="42"/>
      <c r="C53" s="83"/>
      <c r="D53" s="84"/>
      <c r="E53" s="84"/>
      <c r="F53" s="85"/>
    </row>
    <row r="54" spans="1:6" ht="15">
      <c r="A54" s="40"/>
      <c r="B54" s="42"/>
      <c r="C54" s="83"/>
      <c r="D54" s="84"/>
      <c r="E54" s="84"/>
      <c r="F54" s="85"/>
    </row>
    <row r="55" spans="1:6" ht="15">
      <c r="A55" s="40"/>
      <c r="B55" s="42"/>
      <c r="C55" s="83"/>
      <c r="D55" s="84"/>
      <c r="E55" s="84"/>
      <c r="F55" s="85"/>
    </row>
    <row r="56" spans="1:6" ht="15">
      <c r="A56" s="40"/>
      <c r="B56" s="42"/>
      <c r="C56" s="83"/>
      <c r="D56" s="84"/>
      <c r="E56" s="84"/>
      <c r="F56" s="85"/>
    </row>
    <row r="57" spans="1:6" ht="15">
      <c r="A57" s="40"/>
      <c r="B57" s="42"/>
      <c r="C57" s="83"/>
      <c r="D57" s="84"/>
      <c r="E57" s="84"/>
      <c r="F57" s="85"/>
    </row>
    <row r="58" spans="1:6" ht="15">
      <c r="A58" s="40"/>
      <c r="B58" s="42"/>
      <c r="C58" s="83"/>
      <c r="D58" s="84"/>
      <c r="E58" s="84"/>
      <c r="F58" s="85"/>
    </row>
    <row r="59" spans="1:6" ht="15">
      <c r="A59" s="40"/>
      <c r="B59" s="42"/>
      <c r="C59" s="83"/>
      <c r="D59" s="84"/>
      <c r="E59" s="84"/>
      <c r="F59" s="85"/>
    </row>
    <row r="60" spans="1:6" ht="15">
      <c r="A60" s="40"/>
      <c r="B60" s="42"/>
      <c r="C60" s="83"/>
      <c r="D60" s="84"/>
      <c r="E60" s="84"/>
      <c r="F60" s="85"/>
    </row>
    <row r="61" spans="1:6" ht="15">
      <c r="A61" s="40"/>
      <c r="B61" s="42"/>
      <c r="C61" s="83"/>
      <c r="D61" s="84"/>
      <c r="E61" s="84"/>
      <c r="F61" s="85"/>
    </row>
    <row r="62" spans="1:6" ht="15">
      <c r="A62" s="40"/>
      <c r="B62" s="42"/>
      <c r="C62" s="83"/>
      <c r="D62" s="84"/>
      <c r="E62" s="84"/>
      <c r="F62" s="85"/>
    </row>
    <row r="63" spans="1:6" ht="15">
      <c r="A63" s="40"/>
      <c r="B63" s="42"/>
      <c r="C63" s="83"/>
      <c r="D63" s="84"/>
      <c r="E63" s="84"/>
      <c r="F63" s="85"/>
    </row>
    <row r="64" spans="1:6" ht="15">
      <c r="A64" s="40"/>
      <c r="B64" s="42"/>
      <c r="C64" s="83"/>
      <c r="D64" s="84"/>
      <c r="E64" s="84"/>
      <c r="F64" s="85"/>
    </row>
    <row r="65" spans="1:6" ht="15">
      <c r="A65" s="40"/>
      <c r="B65" s="42"/>
      <c r="C65" s="83"/>
      <c r="D65" s="84"/>
      <c r="E65" s="84"/>
      <c r="F65" s="85"/>
    </row>
    <row r="66" spans="1:6" ht="15">
      <c r="A66" s="40"/>
      <c r="B66" s="42"/>
      <c r="C66" s="83"/>
      <c r="D66" s="84"/>
      <c r="E66" s="84"/>
      <c r="F66" s="85"/>
    </row>
    <row r="67" spans="1:6" ht="15">
      <c r="A67" s="40"/>
      <c r="B67" s="42"/>
      <c r="C67" s="83"/>
      <c r="D67" s="84"/>
      <c r="E67" s="84"/>
      <c r="F67" s="85"/>
    </row>
    <row r="68" spans="1:6" ht="15">
      <c r="A68" s="40"/>
      <c r="B68" s="42"/>
      <c r="C68" s="83"/>
      <c r="D68" s="84"/>
      <c r="E68" s="84"/>
      <c r="F68" s="85"/>
    </row>
    <row r="69" spans="1:6" ht="15">
      <c r="A69" s="40"/>
      <c r="B69" s="42"/>
      <c r="C69" s="83"/>
      <c r="D69" s="84"/>
      <c r="E69" s="84"/>
      <c r="F69" s="85"/>
    </row>
    <row r="70" spans="1:6" ht="15">
      <c r="A70" s="40"/>
      <c r="B70" s="42"/>
      <c r="C70" s="83"/>
      <c r="D70" s="84"/>
      <c r="E70" s="84"/>
      <c r="F70" s="85"/>
    </row>
    <row r="71" spans="1:6" ht="15">
      <c r="A71" s="40"/>
      <c r="B71" s="42"/>
      <c r="C71" s="83"/>
      <c r="D71" s="84"/>
      <c r="E71" s="84"/>
      <c r="F71" s="85"/>
    </row>
    <row r="72" spans="1:6" ht="15">
      <c r="A72" s="40"/>
      <c r="B72" s="42"/>
      <c r="C72" s="83"/>
      <c r="D72" s="84"/>
      <c r="E72" s="84"/>
      <c r="F72" s="85"/>
    </row>
    <row r="73" spans="1:6" ht="15">
      <c r="A73" s="40"/>
      <c r="B73" s="42"/>
      <c r="C73" s="83"/>
      <c r="D73" s="84"/>
      <c r="E73" s="84"/>
      <c r="F73" s="85"/>
    </row>
    <row r="74" spans="1:6" ht="15">
      <c r="A74" s="40"/>
      <c r="B74" s="42"/>
      <c r="C74" s="83"/>
      <c r="D74" s="84"/>
      <c r="E74" s="84"/>
      <c r="F74" s="85"/>
    </row>
    <row r="75" spans="1:6" ht="15">
      <c r="A75" s="40"/>
      <c r="B75" s="42"/>
      <c r="C75" s="83"/>
      <c r="D75" s="84"/>
      <c r="E75" s="84"/>
      <c r="F75" s="85"/>
    </row>
    <row r="76" spans="1:6" ht="15">
      <c r="A76" s="40"/>
      <c r="B76" s="42"/>
      <c r="C76" s="83"/>
      <c r="D76" s="84"/>
      <c r="E76" s="84"/>
      <c r="F76" s="85"/>
    </row>
    <row r="77" spans="1:6" ht="15">
      <c r="A77" s="40"/>
      <c r="B77" s="42"/>
      <c r="C77" s="83"/>
      <c r="D77" s="84"/>
      <c r="E77" s="84"/>
      <c r="F77" s="85"/>
    </row>
    <row r="78" spans="1:6" ht="15">
      <c r="A78" s="40"/>
      <c r="B78" s="42"/>
      <c r="C78" s="83"/>
      <c r="D78" s="84"/>
      <c r="E78" s="84"/>
      <c r="F78" s="85"/>
    </row>
    <row r="79" spans="1:6" ht="15">
      <c r="A79" s="40"/>
      <c r="B79" s="42"/>
      <c r="C79" s="83"/>
      <c r="D79" s="84"/>
      <c r="E79" s="84"/>
      <c r="F79" s="85"/>
    </row>
    <row r="80" spans="1:6" ht="15">
      <c r="A80" s="40"/>
      <c r="B80" s="42"/>
      <c r="C80" s="83"/>
      <c r="D80" s="84"/>
      <c r="E80" s="84"/>
      <c r="F80" s="85"/>
    </row>
    <row r="81" spans="1:6" ht="15">
      <c r="A81" s="40"/>
      <c r="B81" s="42"/>
      <c r="C81" s="83"/>
      <c r="D81" s="84"/>
      <c r="E81" s="84"/>
      <c r="F81" s="85"/>
    </row>
    <row r="82" spans="1:6" ht="15">
      <c r="A82" s="40"/>
      <c r="B82" s="42"/>
      <c r="C82" s="83"/>
      <c r="D82" s="84"/>
      <c r="E82" s="84"/>
      <c r="F82" s="85"/>
    </row>
    <row r="83" spans="1:6" ht="15">
      <c r="A83" s="40"/>
      <c r="B83" s="42"/>
      <c r="C83" s="83"/>
      <c r="D83" s="84"/>
      <c r="E83" s="84"/>
      <c r="F83" s="85"/>
    </row>
    <row r="84" spans="1:6" ht="15">
      <c r="A84" s="40"/>
      <c r="B84" s="42"/>
      <c r="C84" s="83"/>
      <c r="D84" s="84"/>
      <c r="E84" s="84"/>
      <c r="F84" s="85"/>
    </row>
    <row r="85" spans="1:6" ht="15">
      <c r="A85" s="40"/>
      <c r="B85" s="42"/>
      <c r="C85" s="83"/>
      <c r="D85" s="84"/>
      <c r="E85" s="84"/>
      <c r="F85" s="85"/>
    </row>
    <row r="86" spans="1:6" ht="15">
      <c r="A86" s="40"/>
      <c r="B86" s="42"/>
      <c r="C86" s="83"/>
      <c r="D86" s="84"/>
      <c r="E86" s="84"/>
      <c r="F86" s="85"/>
    </row>
    <row r="87" spans="1:6" ht="15">
      <c r="A87" s="40"/>
      <c r="B87" s="42"/>
      <c r="C87" s="83"/>
      <c r="D87" s="84"/>
      <c r="E87" s="84"/>
      <c r="F87" s="85"/>
    </row>
    <row r="88" spans="1:6" ht="15">
      <c r="A88" s="40"/>
      <c r="B88" s="42"/>
      <c r="C88" s="83"/>
      <c r="D88" s="84"/>
      <c r="E88" s="84"/>
      <c r="F88" s="85"/>
    </row>
    <row r="89" spans="1:6" ht="15">
      <c r="A89" s="40"/>
      <c r="B89" s="42"/>
      <c r="C89" s="83"/>
      <c r="D89" s="84"/>
      <c r="E89" s="84"/>
      <c r="F89" s="85"/>
    </row>
    <row r="90" spans="1:6" ht="15">
      <c r="A90" s="40"/>
      <c r="B90" s="42"/>
      <c r="C90" s="83"/>
      <c r="D90" s="84"/>
      <c r="E90" s="84"/>
      <c r="F90" s="85"/>
    </row>
    <row r="91" spans="1:6" ht="15">
      <c r="A91" s="40"/>
      <c r="B91" s="42"/>
      <c r="C91" s="83"/>
      <c r="D91" s="84"/>
      <c r="E91" s="84"/>
      <c r="F91" s="85"/>
    </row>
    <row r="92" spans="1:6" ht="15">
      <c r="A92" s="40"/>
      <c r="B92" s="42"/>
      <c r="C92" s="83"/>
      <c r="D92" s="84"/>
      <c r="E92" s="84"/>
      <c r="F92" s="85"/>
    </row>
    <row r="93" spans="1:6" ht="15">
      <c r="A93" s="40"/>
      <c r="B93" s="42"/>
      <c r="C93" s="83"/>
      <c r="D93" s="84"/>
      <c r="E93" s="84"/>
      <c r="F93" s="85"/>
    </row>
    <row r="94" spans="1:6" ht="15">
      <c r="A94" s="40"/>
      <c r="B94" s="42"/>
      <c r="C94" s="83"/>
      <c r="D94" s="84"/>
      <c r="E94" s="84"/>
      <c r="F94" s="85"/>
    </row>
    <row r="95" spans="1:6" ht="15">
      <c r="A95" s="40"/>
      <c r="B95" s="42"/>
      <c r="C95" s="83"/>
      <c r="D95" s="84"/>
      <c r="E95" s="84"/>
      <c r="F95" s="85"/>
    </row>
    <row r="96" spans="1:6" ht="15">
      <c r="A96" s="40"/>
      <c r="B96" s="42"/>
      <c r="C96" s="83"/>
      <c r="D96" s="84"/>
      <c r="E96" s="84"/>
      <c r="F96" s="85"/>
    </row>
    <row r="97" spans="1:6" ht="15">
      <c r="A97" s="40"/>
      <c r="B97" s="42"/>
      <c r="C97" s="83"/>
      <c r="D97" s="84"/>
      <c r="E97" s="84"/>
      <c r="F97" s="85"/>
    </row>
    <row r="98" spans="1:6" ht="15">
      <c r="A98" s="40"/>
      <c r="B98" s="42"/>
      <c r="C98" s="83"/>
      <c r="D98" s="84"/>
      <c r="E98" s="84"/>
      <c r="F98" s="85"/>
    </row>
    <row r="99" spans="1:6" ht="15">
      <c r="A99" s="40"/>
      <c r="B99" s="42"/>
      <c r="C99" s="83"/>
      <c r="D99" s="84"/>
      <c r="E99" s="84"/>
      <c r="F99" s="85"/>
    </row>
    <row r="100" spans="1:6" ht="15">
      <c r="A100" s="40"/>
      <c r="B100" s="42"/>
      <c r="C100" s="83"/>
      <c r="D100" s="84"/>
      <c r="E100" s="84"/>
      <c r="F100" s="85"/>
    </row>
    <row r="101" spans="1:6" ht="15">
      <c r="A101" s="40"/>
      <c r="B101" s="42"/>
      <c r="C101" s="83"/>
      <c r="D101" s="84"/>
      <c r="E101" s="84"/>
      <c r="F101" s="85"/>
    </row>
    <row r="102" spans="1:6" ht="15">
      <c r="A102" s="40"/>
      <c r="B102" s="42"/>
      <c r="C102" s="83"/>
      <c r="D102" s="84"/>
      <c r="E102" s="84"/>
      <c r="F102" s="85"/>
    </row>
    <row r="103" spans="1:6" ht="15">
      <c r="A103" s="40"/>
      <c r="B103" s="42"/>
      <c r="C103" s="83"/>
      <c r="D103" s="84"/>
      <c r="E103" s="84"/>
      <c r="F103" s="85"/>
    </row>
    <row r="104" spans="1:6" ht="15">
      <c r="A104" s="40"/>
      <c r="B104" s="42"/>
      <c r="C104" s="83"/>
      <c r="D104" s="84"/>
      <c r="E104" s="84"/>
      <c r="F104" s="85"/>
    </row>
    <row r="105" spans="1:6" ht="15">
      <c r="A105" s="40"/>
      <c r="B105" s="42"/>
      <c r="C105" s="83"/>
      <c r="D105" s="84"/>
      <c r="E105" s="84"/>
      <c r="F105" s="85"/>
    </row>
    <row r="106" spans="1:6" ht="15">
      <c r="A106" s="40"/>
      <c r="B106" s="42"/>
      <c r="C106" s="83"/>
      <c r="D106" s="84"/>
      <c r="E106" s="84"/>
      <c r="F106" s="85"/>
    </row>
    <row r="107" spans="1:6" ht="15">
      <c r="A107" s="40"/>
      <c r="B107" s="42"/>
      <c r="C107" s="83"/>
      <c r="D107" s="84"/>
      <c r="E107" s="84"/>
      <c r="F107" s="85"/>
    </row>
    <row r="108" spans="1:6" ht="15">
      <c r="A108" s="40"/>
      <c r="B108" s="42"/>
      <c r="C108" s="83"/>
      <c r="D108" s="84"/>
      <c r="E108" s="84"/>
      <c r="F108" s="85"/>
    </row>
    <row r="109" spans="1:6" ht="15">
      <c r="A109" s="40"/>
      <c r="B109" s="42"/>
      <c r="C109" s="83"/>
      <c r="D109" s="84"/>
      <c r="E109" s="84"/>
      <c r="F109" s="85"/>
    </row>
    <row r="110" spans="1:6" ht="15">
      <c r="A110" s="40"/>
      <c r="B110" s="42"/>
      <c r="C110" s="83"/>
      <c r="D110" s="84"/>
      <c r="E110" s="84"/>
      <c r="F110" s="85"/>
    </row>
    <row r="111" spans="1:6" ht="15">
      <c r="A111" s="40"/>
      <c r="B111" s="42"/>
      <c r="C111" s="83"/>
      <c r="D111" s="84"/>
      <c r="E111" s="84"/>
      <c r="F111" s="85"/>
    </row>
    <row r="112" spans="1:6" ht="15">
      <c r="A112" s="40"/>
      <c r="B112" s="42"/>
      <c r="C112" s="83"/>
      <c r="D112" s="84"/>
      <c r="E112" s="84"/>
      <c r="F112" s="85"/>
    </row>
    <row r="113" spans="1:6" ht="15">
      <c r="A113" s="40"/>
      <c r="B113" s="42"/>
      <c r="C113" s="83"/>
      <c r="D113" s="84"/>
      <c r="E113" s="84"/>
      <c r="F113" s="85"/>
    </row>
    <row r="114" spans="1:6" ht="15">
      <c r="A114" s="40"/>
      <c r="B114" s="42"/>
      <c r="C114" s="83"/>
      <c r="D114" s="84"/>
      <c r="E114" s="84"/>
      <c r="F114" s="85"/>
    </row>
    <row r="115" spans="1:6" ht="15">
      <c r="A115" s="40"/>
      <c r="B115" s="42"/>
      <c r="C115" s="83"/>
      <c r="D115" s="84"/>
      <c r="E115" s="84"/>
      <c r="F115" s="85"/>
    </row>
    <row r="116" spans="1:6" ht="15">
      <c r="A116" s="40"/>
      <c r="B116" s="42"/>
      <c r="C116" s="83"/>
      <c r="D116" s="84"/>
      <c r="E116" s="84"/>
      <c r="F116" s="85"/>
    </row>
    <row r="117" spans="1:6" ht="15">
      <c r="A117" s="40"/>
      <c r="B117" s="42"/>
      <c r="C117" s="83"/>
      <c r="D117" s="84"/>
      <c r="E117" s="84"/>
      <c r="F117" s="85"/>
    </row>
    <row r="118" spans="1:6" ht="15">
      <c r="A118" s="40"/>
      <c r="B118" s="42"/>
      <c r="C118" s="83"/>
      <c r="D118" s="84"/>
      <c r="E118" s="84"/>
      <c r="F118" s="85"/>
    </row>
    <row r="119" spans="1:6" ht="15">
      <c r="A119" s="40"/>
      <c r="B119" s="42"/>
      <c r="C119" s="83"/>
      <c r="D119" s="84"/>
      <c r="E119" s="84"/>
      <c r="F119" s="85"/>
    </row>
    <row r="120" spans="1:6" ht="15">
      <c r="A120" s="40"/>
      <c r="B120" s="42"/>
      <c r="C120" s="83"/>
      <c r="D120" s="84"/>
      <c r="E120" s="84"/>
      <c r="F120" s="85"/>
    </row>
    <row r="121" spans="1:6" ht="15">
      <c r="A121" s="40"/>
      <c r="B121" s="42"/>
      <c r="C121" s="83"/>
      <c r="D121" s="84"/>
      <c r="E121" s="84"/>
      <c r="F121" s="85"/>
    </row>
    <row r="122" spans="1:6" ht="15">
      <c r="A122" s="40"/>
      <c r="B122" s="42"/>
      <c r="C122" s="83"/>
      <c r="D122" s="84"/>
      <c r="E122" s="84"/>
      <c r="F122" s="85"/>
    </row>
    <row r="123" spans="1:6" ht="15">
      <c r="A123" s="40"/>
      <c r="B123" s="42"/>
      <c r="C123" s="83"/>
      <c r="D123" s="84"/>
      <c r="E123" s="84"/>
      <c r="F123" s="85"/>
    </row>
    <row r="124" spans="1:6" ht="15">
      <c r="A124" s="40"/>
      <c r="B124" s="42"/>
      <c r="C124" s="83"/>
      <c r="D124" s="84"/>
      <c r="E124" s="84"/>
      <c r="F124" s="85"/>
    </row>
    <row r="125" spans="1:6" ht="15">
      <c r="A125" s="40"/>
      <c r="B125" s="42"/>
      <c r="C125" s="83"/>
      <c r="D125" s="84"/>
      <c r="E125" s="84"/>
      <c r="F125" s="85"/>
    </row>
    <row r="126" spans="1:6" ht="15">
      <c r="A126" s="40"/>
      <c r="B126" s="42"/>
      <c r="C126" s="83"/>
      <c r="D126" s="84"/>
      <c r="E126" s="84"/>
      <c r="F126" s="85"/>
    </row>
    <row r="127" spans="1:6" ht="15">
      <c r="A127" s="40"/>
      <c r="B127" s="42"/>
      <c r="C127" s="83"/>
      <c r="D127" s="84"/>
      <c r="E127" s="84"/>
      <c r="F127" s="85"/>
    </row>
    <row r="128" spans="1:6" ht="15">
      <c r="A128" s="40"/>
      <c r="B128" s="42"/>
      <c r="C128" s="83"/>
      <c r="D128" s="84"/>
      <c r="E128" s="84"/>
      <c r="F128" s="85"/>
    </row>
    <row r="129" spans="1:6" ht="15">
      <c r="A129" s="40"/>
      <c r="B129" s="42"/>
      <c r="C129" s="83"/>
      <c r="D129" s="84"/>
      <c r="E129" s="84"/>
      <c r="F129" s="85"/>
    </row>
    <row r="130" spans="1:6" ht="15">
      <c r="A130" s="40"/>
      <c r="B130" s="42"/>
      <c r="C130" s="83"/>
      <c r="D130" s="84"/>
      <c r="E130" s="84"/>
      <c r="F130" s="85"/>
    </row>
    <row r="131" spans="1:6" ht="15">
      <c r="A131" s="40"/>
      <c r="B131" s="42"/>
      <c r="C131" s="83"/>
      <c r="D131" s="84"/>
      <c r="E131" s="84"/>
      <c r="F131" s="85"/>
    </row>
    <row r="132" spans="1:6" ht="15">
      <c r="A132" s="40"/>
      <c r="B132" s="42"/>
      <c r="C132" s="83"/>
      <c r="D132" s="84"/>
      <c r="E132" s="84"/>
      <c r="F132" s="85"/>
    </row>
    <row r="133" spans="1:6" ht="15">
      <c r="A133" s="40"/>
      <c r="B133" s="42"/>
      <c r="C133" s="83"/>
      <c r="D133" s="84"/>
      <c r="E133" s="84"/>
      <c r="F133" s="85"/>
    </row>
    <row r="134" spans="1:6" ht="15">
      <c r="A134" s="40"/>
      <c r="B134" s="42"/>
      <c r="C134" s="83"/>
      <c r="D134" s="84"/>
      <c r="E134" s="84"/>
      <c r="F134" s="85"/>
    </row>
    <row r="135" spans="1:6" ht="15">
      <c r="A135" s="40"/>
      <c r="B135" s="42"/>
      <c r="C135" s="83"/>
      <c r="D135" s="84"/>
      <c r="E135" s="84"/>
      <c r="F135" s="85"/>
    </row>
    <row r="136" spans="1:6" ht="15">
      <c r="A136" s="40"/>
      <c r="B136" s="42"/>
      <c r="C136" s="83"/>
      <c r="D136" s="84"/>
      <c r="E136" s="84"/>
      <c r="F136" s="85"/>
    </row>
    <row r="137" spans="1:6" ht="15">
      <c r="A137" s="40"/>
      <c r="B137" s="42"/>
      <c r="C137" s="83"/>
      <c r="D137" s="84"/>
      <c r="E137" s="84"/>
      <c r="F137" s="85"/>
    </row>
    <row r="138" spans="1:6" ht="15">
      <c r="A138" s="40"/>
      <c r="B138" s="42"/>
      <c r="C138" s="83"/>
      <c r="D138" s="84"/>
      <c r="E138" s="84"/>
      <c r="F138" s="85"/>
    </row>
    <row r="139" spans="1:6" ht="15">
      <c r="A139" s="40"/>
      <c r="B139" s="42"/>
      <c r="C139" s="83"/>
      <c r="D139" s="84"/>
      <c r="E139" s="84"/>
      <c r="F139" s="85"/>
    </row>
    <row r="140" spans="1:6" ht="15">
      <c r="A140" s="40"/>
      <c r="B140" s="42"/>
      <c r="C140" s="83"/>
      <c r="D140" s="84"/>
      <c r="E140" s="84"/>
      <c r="F140" s="85"/>
    </row>
    <row r="141" spans="1:6" ht="15">
      <c r="A141" s="40"/>
      <c r="B141" s="42"/>
      <c r="C141" s="83"/>
      <c r="D141" s="84"/>
      <c r="E141" s="84"/>
      <c r="F141" s="85"/>
    </row>
    <row r="142" spans="1:6" ht="15">
      <c r="A142" s="40"/>
      <c r="B142" s="42"/>
      <c r="C142" s="83"/>
      <c r="D142" s="84"/>
      <c r="E142" s="84"/>
      <c r="F142" s="85"/>
    </row>
    <row r="143" spans="1:6" ht="15">
      <c r="A143" s="40"/>
      <c r="B143" s="42"/>
      <c r="C143" s="83"/>
      <c r="D143" s="84"/>
      <c r="E143" s="84"/>
      <c r="F143" s="85"/>
    </row>
    <row r="144" spans="1:6" ht="15">
      <c r="A144" s="40"/>
      <c r="B144" s="42"/>
      <c r="C144" s="83"/>
      <c r="D144" s="84"/>
      <c r="E144" s="84"/>
      <c r="F144" s="85"/>
    </row>
    <row r="145" spans="1:6" ht="15">
      <c r="A145" s="40"/>
      <c r="B145" s="42"/>
      <c r="C145" s="83"/>
      <c r="D145" s="84"/>
      <c r="E145" s="84"/>
      <c r="F145" s="85"/>
    </row>
    <row r="146" spans="1:6" ht="15">
      <c r="A146" s="40"/>
      <c r="B146" s="42"/>
      <c r="C146" s="83"/>
      <c r="D146" s="84"/>
      <c r="E146" s="84"/>
      <c r="F146" s="85"/>
    </row>
    <row r="147" ht="15">
      <c r="A147" s="3" t="s">
        <v>214</v>
      </c>
    </row>
    <row r="148" spans="1:6" s="4" customFormat="1" ht="68.25" customHeight="1">
      <c r="A148" s="127" t="s">
        <v>129</v>
      </c>
      <c r="B148" s="127"/>
      <c r="C148" s="127"/>
      <c r="D148" s="127"/>
      <c r="E148" s="127"/>
      <c r="F148" s="127"/>
    </row>
    <row r="149" spans="1:6" s="4" customFormat="1" ht="36" customHeight="1">
      <c r="A149" s="127" t="s">
        <v>128</v>
      </c>
      <c r="B149" s="127"/>
      <c r="C149" s="127"/>
      <c r="D149" s="127"/>
      <c r="E149" s="127"/>
      <c r="F149" s="127"/>
    </row>
  </sheetData>
  <sheetProtection/>
  <mergeCells count="12">
    <mergeCell ref="A3:F3"/>
    <mergeCell ref="E7:F7"/>
    <mergeCell ref="A1:F1"/>
    <mergeCell ref="A2:F2"/>
    <mergeCell ref="A4:F4"/>
    <mergeCell ref="E6:F6"/>
    <mergeCell ref="A148:F148"/>
    <mergeCell ref="A149:F149"/>
    <mergeCell ref="A7:A8"/>
    <mergeCell ref="B7:B8"/>
    <mergeCell ref="C7:C8"/>
    <mergeCell ref="D7:D8"/>
  </mergeCells>
  <printOptions/>
  <pageMargins left="0.39" right="0.1968503937007874" top="0.5905511811023623" bottom="0.5905511811023623" header="0.31496062992125984" footer="0.31496062992125984"/>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F41"/>
  <sheetViews>
    <sheetView zoomScalePageLayoutView="0" workbookViewId="0" topLeftCell="A13">
      <selection activeCell="D8" sqref="D8"/>
    </sheetView>
  </sheetViews>
  <sheetFormatPr defaultColWidth="9.140625" defaultRowHeight="15"/>
  <cols>
    <col min="1" max="1" width="6.140625" style="0" customWidth="1"/>
    <col min="2" max="2" width="43.00390625" style="0" customWidth="1"/>
    <col min="3" max="3" width="12.421875" style="0" bestFit="1" customWidth="1"/>
    <col min="4" max="4" width="11.8515625" style="0" customWidth="1"/>
    <col min="5" max="5" width="11.00390625" style="0" bestFit="1" customWidth="1"/>
    <col min="6" max="6" width="11.57421875" style="0" bestFit="1" customWidth="1"/>
  </cols>
  <sheetData>
    <row r="1" spans="1:5" ht="22.5" customHeight="1">
      <c r="A1" s="122" t="s">
        <v>130</v>
      </c>
      <c r="B1" s="122"/>
      <c r="C1" s="122"/>
      <c r="D1" s="122"/>
      <c r="E1" s="122"/>
    </row>
    <row r="2" spans="1:5" ht="44.25" customHeight="1">
      <c r="A2" s="123" t="s">
        <v>244</v>
      </c>
      <c r="B2" s="123"/>
      <c r="C2" s="123"/>
      <c r="D2" s="123"/>
      <c r="E2" s="123"/>
    </row>
    <row r="3" spans="1:5" ht="20.25" customHeight="1">
      <c r="A3" s="124" t="str">
        <f>'17'!A4:F4</f>
        <v>(Kèm theo Nghị quyết số 119 /NQ-HĐND ngày 08 /12/2017 của HĐND tỉnh Hưng Yên)</v>
      </c>
      <c r="B3" s="124"/>
      <c r="C3" s="124"/>
      <c r="D3" s="124"/>
      <c r="E3" s="124"/>
    </row>
    <row r="4" spans="1:5" ht="20.25" customHeight="1">
      <c r="A4" s="90"/>
      <c r="B4" s="90"/>
      <c r="C4" s="90"/>
      <c r="D4" s="90"/>
      <c r="E4" s="90"/>
    </row>
    <row r="5" spans="2:5" ht="15">
      <c r="B5" s="1"/>
      <c r="C5" s="1"/>
      <c r="D5" s="125" t="s">
        <v>5</v>
      </c>
      <c r="E5" s="125"/>
    </row>
    <row r="6" spans="1:5" ht="39" customHeight="1">
      <c r="A6" s="5" t="s">
        <v>0</v>
      </c>
      <c r="B6" s="5" t="s">
        <v>1</v>
      </c>
      <c r="C6" s="6" t="s">
        <v>215</v>
      </c>
      <c r="D6" s="91" t="s">
        <v>243</v>
      </c>
      <c r="E6" s="5" t="s">
        <v>27</v>
      </c>
    </row>
    <row r="7" spans="1:5" ht="15">
      <c r="A7" s="5" t="s">
        <v>2</v>
      </c>
      <c r="B7" s="5" t="s">
        <v>3</v>
      </c>
      <c r="C7" s="5">
        <v>1</v>
      </c>
      <c r="D7" s="5">
        <v>2</v>
      </c>
      <c r="E7" s="5" t="s">
        <v>47</v>
      </c>
    </row>
    <row r="8" spans="1:6" s="64" customFormat="1" ht="15">
      <c r="A8" s="17" t="s">
        <v>2</v>
      </c>
      <c r="B8" s="18" t="s">
        <v>131</v>
      </c>
      <c r="C8" s="94">
        <f>'15'!D10</f>
        <v>10416398</v>
      </c>
      <c r="D8" s="94">
        <f>'15'!E10</f>
        <v>8958537</v>
      </c>
      <c r="E8" s="94">
        <f>D8-C8</f>
        <v>-1457861</v>
      </c>
      <c r="F8" s="65"/>
    </row>
    <row r="9" spans="1:5" s="64" customFormat="1" ht="15">
      <c r="A9" s="7" t="s">
        <v>3</v>
      </c>
      <c r="B9" s="8" t="s">
        <v>91</v>
      </c>
      <c r="C9" s="96">
        <f>'17'!C11</f>
        <v>7552883</v>
      </c>
      <c r="D9" s="96">
        <f>'17'!D11</f>
        <v>7909211</v>
      </c>
      <c r="E9" s="96">
        <f aca="true" t="shared" si="0" ref="E9:E41">D9-C9</f>
        <v>356328</v>
      </c>
    </row>
    <row r="10" spans="1:5" s="64" customFormat="1" ht="15">
      <c r="A10" s="7" t="s">
        <v>10</v>
      </c>
      <c r="B10" s="8" t="s">
        <v>132</v>
      </c>
      <c r="C10" s="96">
        <v>148500</v>
      </c>
      <c r="D10" s="96">
        <v>50000</v>
      </c>
      <c r="E10" s="96">
        <f t="shared" si="0"/>
        <v>-98500</v>
      </c>
    </row>
    <row r="11" spans="1:5" s="64" customFormat="1" ht="28.5">
      <c r="A11" s="7" t="s">
        <v>13</v>
      </c>
      <c r="B11" s="8" t="s">
        <v>133</v>
      </c>
      <c r="C11" s="96">
        <v>170000</v>
      </c>
      <c r="D11" s="96">
        <v>130000</v>
      </c>
      <c r="E11" s="96">
        <f t="shared" si="0"/>
        <v>-40000</v>
      </c>
    </row>
    <row r="12" spans="1:5" s="64" customFormat="1" ht="15">
      <c r="A12" s="7" t="s">
        <v>18</v>
      </c>
      <c r="B12" s="8" t="s">
        <v>134</v>
      </c>
      <c r="C12" s="96"/>
      <c r="D12" s="96"/>
      <c r="E12" s="96">
        <f t="shared" si="0"/>
        <v>0</v>
      </c>
    </row>
    <row r="13" spans="1:5" s="64" customFormat="1" ht="15">
      <c r="A13" s="7" t="s">
        <v>11</v>
      </c>
      <c r="B13" s="8" t="s">
        <v>135</v>
      </c>
      <c r="C13" s="96">
        <f>C17</f>
        <v>292000</v>
      </c>
      <c r="D13" s="96">
        <f>C36</f>
        <v>339250</v>
      </c>
      <c r="E13" s="96">
        <f t="shared" si="0"/>
        <v>47250</v>
      </c>
    </row>
    <row r="14" spans="1:5" ht="30">
      <c r="A14" s="9"/>
      <c r="B14" s="29" t="s">
        <v>136</v>
      </c>
      <c r="C14" s="14"/>
      <c r="D14" s="14"/>
      <c r="E14" s="14">
        <f t="shared" si="0"/>
        <v>0</v>
      </c>
    </row>
    <row r="15" spans="1:5" ht="15">
      <c r="A15" s="9">
        <v>1</v>
      </c>
      <c r="B15" s="10" t="s">
        <v>137</v>
      </c>
      <c r="C15" s="14"/>
      <c r="D15" s="14"/>
      <c r="E15" s="14">
        <f t="shared" si="0"/>
        <v>0</v>
      </c>
    </row>
    <row r="16" spans="1:5" ht="15">
      <c r="A16" s="9">
        <v>2</v>
      </c>
      <c r="B16" s="10" t="s">
        <v>138</v>
      </c>
      <c r="C16" s="14"/>
      <c r="D16" s="14"/>
      <c r="E16" s="14">
        <f t="shared" si="0"/>
        <v>0</v>
      </c>
    </row>
    <row r="17" spans="1:5" ht="15">
      <c r="A17" s="9">
        <v>3</v>
      </c>
      <c r="B17" s="10" t="s">
        <v>139</v>
      </c>
      <c r="C17" s="16">
        <f>193300+98700</f>
        <v>292000</v>
      </c>
      <c r="D17" s="14">
        <f>C36</f>
        <v>339250</v>
      </c>
      <c r="E17" s="14">
        <f t="shared" si="0"/>
        <v>47250</v>
      </c>
    </row>
    <row r="18" spans="1:5" ht="15">
      <c r="A18" s="7" t="s">
        <v>7</v>
      </c>
      <c r="B18" s="8" t="s">
        <v>140</v>
      </c>
      <c r="C18" s="16">
        <v>101250</v>
      </c>
      <c r="D18" s="16">
        <f>D23</f>
        <v>80000</v>
      </c>
      <c r="E18" s="16">
        <f t="shared" si="0"/>
        <v>-21250</v>
      </c>
    </row>
    <row r="19" spans="1:5" ht="15">
      <c r="A19" s="7">
        <v>1</v>
      </c>
      <c r="B19" s="8" t="s">
        <v>141</v>
      </c>
      <c r="C19" s="14"/>
      <c r="D19" s="14"/>
      <c r="E19" s="14">
        <f t="shared" si="0"/>
        <v>0</v>
      </c>
    </row>
    <row r="20" spans="1:5" ht="15">
      <c r="A20" s="9" t="s">
        <v>4</v>
      </c>
      <c r="B20" s="10" t="s">
        <v>137</v>
      </c>
      <c r="C20" s="14"/>
      <c r="D20" s="14"/>
      <c r="E20" s="14">
        <f t="shared" si="0"/>
        <v>0</v>
      </c>
    </row>
    <row r="21" spans="1:5" ht="15">
      <c r="A21" s="9" t="s">
        <v>4</v>
      </c>
      <c r="B21" s="10" t="s">
        <v>156</v>
      </c>
      <c r="C21" s="14"/>
      <c r="D21" s="14"/>
      <c r="E21" s="14">
        <f t="shared" si="0"/>
        <v>0</v>
      </c>
    </row>
    <row r="22" spans="1:5" ht="15">
      <c r="A22" s="9" t="s">
        <v>4</v>
      </c>
      <c r="B22" s="10" t="s">
        <v>142</v>
      </c>
      <c r="C22" s="14"/>
      <c r="D22" s="14"/>
      <c r="E22" s="14">
        <f t="shared" si="0"/>
        <v>0</v>
      </c>
    </row>
    <row r="23" spans="1:5" ht="15">
      <c r="A23" s="7">
        <v>2</v>
      </c>
      <c r="B23" s="8" t="s">
        <v>143</v>
      </c>
      <c r="C23" s="16">
        <f>C26</f>
        <v>101250</v>
      </c>
      <c r="D23" s="16">
        <f>D24</f>
        <v>80000</v>
      </c>
      <c r="E23" s="16">
        <f t="shared" si="0"/>
        <v>-21250</v>
      </c>
    </row>
    <row r="24" spans="1:5" ht="15">
      <c r="A24" s="9" t="s">
        <v>4</v>
      </c>
      <c r="B24" s="10" t="s">
        <v>144</v>
      </c>
      <c r="C24" s="14"/>
      <c r="D24" s="14">
        <v>80000</v>
      </c>
      <c r="E24" s="14">
        <f t="shared" si="0"/>
        <v>80000</v>
      </c>
    </row>
    <row r="25" spans="1:5" ht="15">
      <c r="A25" s="9" t="s">
        <v>4</v>
      </c>
      <c r="B25" s="10" t="s">
        <v>145</v>
      </c>
      <c r="C25" s="14"/>
      <c r="D25" s="14"/>
      <c r="E25" s="14">
        <f t="shared" si="0"/>
        <v>0</v>
      </c>
    </row>
    <row r="26" spans="1:5" ht="15">
      <c r="A26" s="9" t="s">
        <v>4</v>
      </c>
      <c r="B26" s="10" t="s">
        <v>146</v>
      </c>
      <c r="C26" s="14">
        <v>101250</v>
      </c>
      <c r="D26" s="14"/>
      <c r="E26" s="14">
        <f t="shared" si="0"/>
        <v>-101250</v>
      </c>
    </row>
    <row r="27" spans="1:5" ht="15">
      <c r="A27" s="9" t="s">
        <v>4</v>
      </c>
      <c r="B27" s="10" t="s">
        <v>147</v>
      </c>
      <c r="C27" s="14"/>
      <c r="D27" s="14"/>
      <c r="E27" s="14">
        <f t="shared" si="0"/>
        <v>0</v>
      </c>
    </row>
    <row r="28" spans="1:5" ht="15">
      <c r="A28" s="7" t="s">
        <v>8</v>
      </c>
      <c r="B28" s="8" t="s">
        <v>148</v>
      </c>
      <c r="C28" s="16">
        <f>C29</f>
        <v>148500</v>
      </c>
      <c r="D28" s="16">
        <f>D29</f>
        <v>130000</v>
      </c>
      <c r="E28" s="16">
        <f t="shared" si="0"/>
        <v>-18500</v>
      </c>
    </row>
    <row r="29" spans="1:5" ht="15">
      <c r="A29" s="7">
        <v>1</v>
      </c>
      <c r="B29" s="8" t="s">
        <v>149</v>
      </c>
      <c r="C29" s="16">
        <f>C30</f>
        <v>148500</v>
      </c>
      <c r="D29" s="16">
        <f>D30+D31</f>
        <v>130000</v>
      </c>
      <c r="E29" s="16">
        <f t="shared" si="0"/>
        <v>-18500</v>
      </c>
    </row>
    <row r="30" spans="1:5" ht="15">
      <c r="A30" s="9" t="s">
        <v>4</v>
      </c>
      <c r="B30" s="10" t="s">
        <v>21</v>
      </c>
      <c r="C30" s="14">
        <v>148500</v>
      </c>
      <c r="D30" s="14">
        <v>50000</v>
      </c>
      <c r="E30" s="14">
        <f t="shared" si="0"/>
        <v>-98500</v>
      </c>
    </row>
    <row r="31" spans="1:5" ht="15">
      <c r="A31" s="9" t="s">
        <v>4</v>
      </c>
      <c r="B31" s="10" t="s">
        <v>22</v>
      </c>
      <c r="C31" s="14"/>
      <c r="D31" s="14">
        <v>80000</v>
      </c>
      <c r="E31" s="14">
        <f t="shared" si="0"/>
        <v>80000</v>
      </c>
    </row>
    <row r="32" spans="1:5" ht="15">
      <c r="A32" s="7">
        <v>2</v>
      </c>
      <c r="B32" s="8" t="s">
        <v>150</v>
      </c>
      <c r="C32" s="14">
        <f>C35</f>
        <v>148500</v>
      </c>
      <c r="D32" s="14"/>
      <c r="E32" s="14">
        <f t="shared" si="0"/>
        <v>-148500</v>
      </c>
    </row>
    <row r="33" spans="1:5" ht="15">
      <c r="A33" s="9" t="s">
        <v>4</v>
      </c>
      <c r="B33" s="10" t="s">
        <v>137</v>
      </c>
      <c r="C33" s="14"/>
      <c r="D33" s="14"/>
      <c r="E33" s="14">
        <f t="shared" si="0"/>
        <v>0</v>
      </c>
    </row>
    <row r="34" spans="1:5" ht="15">
      <c r="A34" s="9" t="s">
        <v>4</v>
      </c>
      <c r="B34" s="10" t="s">
        <v>138</v>
      </c>
      <c r="C34" s="14"/>
      <c r="D34" s="14"/>
      <c r="E34" s="14">
        <f t="shared" si="0"/>
        <v>0</v>
      </c>
    </row>
    <row r="35" spans="1:5" ht="15">
      <c r="A35" s="9" t="s">
        <v>4</v>
      </c>
      <c r="B35" s="10" t="s">
        <v>151</v>
      </c>
      <c r="C35" s="14">
        <v>148500</v>
      </c>
      <c r="D35" s="14"/>
      <c r="E35" s="14">
        <f t="shared" si="0"/>
        <v>-148500</v>
      </c>
    </row>
    <row r="36" spans="1:5" ht="15">
      <c r="A36" s="7" t="s">
        <v>9</v>
      </c>
      <c r="B36" s="8" t="s">
        <v>152</v>
      </c>
      <c r="C36" s="16">
        <f>C13-C18+C28</f>
        <v>339250</v>
      </c>
      <c r="D36" s="16">
        <f>D13-D18+D28</f>
        <v>389250</v>
      </c>
      <c r="E36" s="16">
        <f t="shared" si="0"/>
        <v>50000</v>
      </c>
    </row>
    <row r="37" spans="1:5" ht="30">
      <c r="A37" s="9"/>
      <c r="B37" s="29" t="s">
        <v>153</v>
      </c>
      <c r="C37" s="14"/>
      <c r="D37" s="14"/>
      <c r="E37" s="14">
        <f t="shared" si="0"/>
        <v>0</v>
      </c>
    </row>
    <row r="38" spans="1:5" ht="15">
      <c r="A38" s="9">
        <v>1</v>
      </c>
      <c r="B38" s="10" t="s">
        <v>137</v>
      </c>
      <c r="C38" s="14"/>
      <c r="D38" s="14"/>
      <c r="E38" s="14">
        <f t="shared" si="0"/>
        <v>0</v>
      </c>
    </row>
    <row r="39" spans="1:5" ht="15">
      <c r="A39" s="9">
        <v>2</v>
      </c>
      <c r="B39" s="10" t="s">
        <v>138</v>
      </c>
      <c r="C39" s="14"/>
      <c r="D39" s="14"/>
      <c r="E39" s="14">
        <f t="shared" si="0"/>
        <v>0</v>
      </c>
    </row>
    <row r="40" spans="1:5" ht="15">
      <c r="A40" s="9">
        <v>3</v>
      </c>
      <c r="B40" s="10" t="s">
        <v>154</v>
      </c>
      <c r="C40" s="14"/>
      <c r="D40" s="14"/>
      <c r="E40" s="14">
        <f t="shared" si="0"/>
        <v>0</v>
      </c>
    </row>
    <row r="41" spans="1:5" ht="15">
      <c r="A41" s="11" t="s">
        <v>19</v>
      </c>
      <c r="B41" s="12" t="s">
        <v>155</v>
      </c>
      <c r="C41" s="38">
        <v>3888</v>
      </c>
      <c r="D41" s="38">
        <v>3200</v>
      </c>
      <c r="E41" s="38">
        <f t="shared" si="0"/>
        <v>-688</v>
      </c>
    </row>
  </sheetData>
  <sheetProtection/>
  <mergeCells count="4">
    <mergeCell ref="A1:E1"/>
    <mergeCell ref="A2:E2"/>
    <mergeCell ref="A3:E3"/>
    <mergeCell ref="D5:E5"/>
  </mergeCells>
  <printOptions/>
  <pageMargins left="0.53" right="0.1968503937007874" top="0.5905511811023623" bottom="0.5905511811023623" header="0.31496062992125984" footer="0.31496062992125984"/>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Administrator</cp:lastModifiedBy>
  <cp:lastPrinted>2017-12-10T09:29:25Z</cp:lastPrinted>
  <dcterms:created xsi:type="dcterms:W3CDTF">2017-04-26T02:19:00Z</dcterms:created>
  <dcterms:modified xsi:type="dcterms:W3CDTF">2018-01-04T07:56:54Z</dcterms:modified>
  <cp:category/>
  <cp:version/>
  <cp:contentType/>
  <cp:contentStatus/>
</cp:coreProperties>
</file>